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F:\TERCEIRIZAÇÃO\"/>
    </mc:Choice>
  </mc:AlternateContent>
  <xr:revisionPtr revIDLastSave="0" documentId="13_ncr:1_{BA22CA21-5C3B-4F4C-B03E-BD2C574BECF1}" xr6:coauthVersionLast="47" xr6:coauthVersionMax="47" xr10:uidLastSave="{00000000-0000-0000-0000-000000000000}"/>
  <bookViews>
    <workbookView xWindow="-120" yWindow="-120" windowWidth="24240" windowHeight="13140" xr2:uid="{00000000-000D-0000-FFFF-FFFF00000000}"/>
  </bookViews>
  <sheets>
    <sheet name="PLANILHA FORMAÇÃO DE PREÇO" sheetId="1" r:id="rId1"/>
    <sheet name="NOTAS EXPLICATIVAS" sheetId="2" r:id="rId2"/>
    <sheet name="CONTIGENCIAMENTO TRABALHISTA" sheetId="3" r:id="rId3"/>
    <sheet name="DETALHAMENTO TRANSPORTE" sheetId="4" r:id="rId4"/>
    <sheet name="DETALHAMENTO ALIMENTAÇÃO" sheetId="5" r:id="rId5"/>
    <sheet name="DETALHAMENTO ASS. MÉDICA" sheetId="6" r:id="rId6"/>
    <sheet name="DETALHAMENTO UNIFORMES" sheetId="7" r:id="rId7"/>
    <sheet name="DETALHAMENTO MATERIAIS-EPI-EQUI" sheetId="8" r:id="rId8"/>
  </sheets>
  <definedNames>
    <definedName name="ADM" localSheetId="4">#REF!</definedName>
    <definedName name="ADM" localSheetId="5">#REF!</definedName>
    <definedName name="ADM" localSheetId="7">#REF!</definedName>
    <definedName name="ADM" localSheetId="3">#REF!</definedName>
    <definedName name="ADM" localSheetId="6">#REF!</definedName>
    <definedName name="ADM">#REF!</definedName>
    <definedName name="LUCROS" localSheetId="4">#REF!</definedName>
    <definedName name="LUCROS" localSheetId="5">#REF!</definedName>
    <definedName name="LUCROS" localSheetId="7">#REF!</definedName>
    <definedName name="LUCROS" localSheetId="3">#REF!</definedName>
    <definedName name="LUCROS" localSheetId="6">#REF!</definedName>
    <definedName name="LUCRO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7" i="8" l="1"/>
  <c r="G16" i="8"/>
  <c r="I7" i="7"/>
  <c r="J7" i="7" s="1"/>
  <c r="J8" i="7" s="1"/>
  <c r="J9" i="7" s="1"/>
  <c r="E98" i="1" l="1"/>
  <c r="C10" i="6"/>
  <c r="E14" i="6"/>
  <c r="E13" i="6"/>
  <c r="E12" i="6"/>
  <c r="E11" i="6"/>
  <c r="F51" i="1"/>
  <c r="E10" i="6" l="1"/>
  <c r="E52" i="1" s="1"/>
  <c r="E112" i="1" l="1"/>
  <c r="D10" i="5" l="1"/>
  <c r="C10" i="5"/>
  <c r="F50" i="1"/>
  <c r="C13" i="4"/>
  <c r="F13" i="4" s="1"/>
  <c r="F17" i="4"/>
  <c r="F16" i="4"/>
  <c r="F15" i="4"/>
  <c r="F14" i="4"/>
  <c r="E8" i="4"/>
  <c r="E7" i="4"/>
  <c r="E6" i="4"/>
  <c r="E5" i="4"/>
  <c r="E9" i="4" l="1"/>
  <c r="G16" i="4" s="1"/>
  <c r="F11" i="5"/>
  <c r="G11" i="5" s="1"/>
  <c r="G17" i="4"/>
  <c r="D13" i="4"/>
  <c r="G13" i="4" s="1"/>
  <c r="G14" i="4"/>
  <c r="G15" i="4"/>
  <c r="F12" i="5" l="1"/>
  <c r="G12" i="5" s="1"/>
  <c r="F14" i="5"/>
  <c r="G14" i="5" s="1"/>
  <c r="F10" i="5"/>
  <c r="G10" i="5" s="1"/>
  <c r="E51" i="1" s="1"/>
  <c r="F13" i="5"/>
  <c r="G13" i="5" s="1"/>
  <c r="D6" i="3" l="1"/>
  <c r="D113" i="2"/>
  <c r="D112" i="2" s="1"/>
  <c r="D83" i="2"/>
  <c r="D82" i="2"/>
  <c r="D81" i="2"/>
  <c r="D80" i="2"/>
  <c r="D79" i="2"/>
  <c r="D78" i="2"/>
  <c r="D64" i="2"/>
  <c r="D63" i="2"/>
  <c r="D67" i="2" s="1"/>
  <c r="D62" i="2"/>
  <c r="D60" i="2"/>
  <c r="D61" i="2" s="1"/>
  <c r="D43" i="2"/>
  <c r="D26" i="2"/>
  <c r="D24" i="2"/>
  <c r="D25" i="2" s="1"/>
  <c r="D85" i="2" l="1"/>
  <c r="D86" i="2" s="1"/>
  <c r="D87" i="2" s="1"/>
  <c r="D66" i="2"/>
  <c r="D65" i="2"/>
  <c r="D69" i="2" s="1"/>
  <c r="D68" i="2"/>
  <c r="D27" i="2"/>
  <c r="D70" i="1"/>
  <c r="D70" i="2" l="1"/>
  <c r="D88" i="2"/>
  <c r="D89" i="2" s="1"/>
  <c r="D122" i="1"/>
  <c r="D71" i="1" l="1"/>
  <c r="D73" i="1" s="1"/>
  <c r="D68" i="1"/>
  <c r="D86" i="1" l="1"/>
  <c r="D26" i="1"/>
  <c r="D25" i="1"/>
  <c r="D87" i="1" l="1"/>
  <c r="D85" i="1"/>
  <c r="D84" i="1"/>
  <c r="D83" i="1"/>
  <c r="D89" i="1" s="1"/>
  <c r="D90" i="1" s="1"/>
  <c r="D69" i="1"/>
  <c r="D42" i="1" l="1"/>
  <c r="D91" i="1" l="1"/>
  <c r="D92" i="1" s="1"/>
  <c r="D93" i="1" s="1"/>
  <c r="D72" i="1"/>
  <c r="D74" i="1" s="1"/>
  <c r="D7" i="3"/>
  <c r="D9" i="3" s="1"/>
  <c r="D121" i="1"/>
  <c r="D120" i="1" s="1"/>
  <c r="D125" i="1" s="1"/>
  <c r="E135" i="1"/>
  <c r="D98" i="1"/>
  <c r="E103" i="1" s="1"/>
  <c r="D27" i="1"/>
  <c r="E19" i="1"/>
  <c r="E88" i="1" s="1"/>
  <c r="E92" i="1" l="1"/>
  <c r="E82" i="1"/>
  <c r="E86" i="1"/>
  <c r="E83" i="1"/>
  <c r="E84" i="1"/>
  <c r="E87" i="1"/>
  <c r="E85" i="1"/>
  <c r="E90" i="1"/>
  <c r="E71" i="1"/>
  <c r="E70" i="1"/>
  <c r="E68" i="1"/>
  <c r="E73" i="1"/>
  <c r="E69" i="1"/>
  <c r="E72" i="1"/>
  <c r="E55" i="1"/>
  <c r="E63" i="1" s="1"/>
  <c r="E26" i="1"/>
  <c r="E25" i="1"/>
  <c r="E131" i="1"/>
  <c r="E89" i="1" l="1"/>
  <c r="E91" i="1" s="1"/>
  <c r="E93" i="1" s="1"/>
  <c r="E27" i="1"/>
  <c r="E37" i="1" l="1"/>
  <c r="E39" i="1"/>
  <c r="E38" i="1"/>
  <c r="E40" i="1"/>
  <c r="E41" i="1"/>
  <c r="E35" i="1"/>
  <c r="E36" i="1"/>
  <c r="E34" i="1"/>
  <c r="E61" i="1"/>
  <c r="E42" i="1" l="1"/>
  <c r="E62" i="1" s="1"/>
  <c r="E64" i="1" s="1"/>
  <c r="E132" i="1" s="1"/>
  <c r="E102" i="1"/>
  <c r="E104" i="1" s="1"/>
  <c r="E134" i="1" s="1"/>
  <c r="E74" i="1"/>
  <c r="E133" i="1" s="1"/>
  <c r="E136" i="1" l="1"/>
  <c r="E118" i="1" l="1"/>
  <c r="E119" i="1" s="1"/>
  <c r="E123" i="1" l="1"/>
  <c r="E124" i="1"/>
  <c r="E122" i="1"/>
  <c r="E121" i="1"/>
  <c r="E120" i="1" l="1"/>
  <c r="E125" i="1" s="1"/>
  <c r="E137" i="1" s="1"/>
  <c r="E138" i="1" s="1"/>
</calcChain>
</file>

<file path=xl/sharedStrings.xml><?xml version="1.0" encoding="utf-8"?>
<sst xmlns="http://schemas.openxmlformats.org/spreadsheetml/2006/main" count="592" uniqueCount="395">
  <si>
    <t>Dados para composição dos custos referentes a mão de obra</t>
  </si>
  <si>
    <t>Classificação Brasileira de Ocupações (CBO)</t>
  </si>
  <si>
    <t>Salário da Categoria Profissional</t>
  </si>
  <si>
    <t>Sindicato da Categoria Profissional (vinculada à execução contratual)</t>
  </si>
  <si>
    <t>Data-Base da Categoria (dia/mês/ano)</t>
  </si>
  <si>
    <t>Nº da Convenção Coletiva de trabalho (CCT)</t>
  </si>
  <si>
    <t>Módulo 1 - Composição da Remuneração</t>
  </si>
  <si>
    <t>Composição da Remuneração</t>
  </si>
  <si>
    <t>Valor (R$)</t>
  </si>
  <si>
    <t>A</t>
  </si>
  <si>
    <t>Salário-Base</t>
  </si>
  <si>
    <t>B</t>
  </si>
  <si>
    <t xml:space="preserve">Adicional de Periculosidade </t>
  </si>
  <si>
    <t>C</t>
  </si>
  <si>
    <t>Adicional de Insalubridade</t>
  </si>
  <si>
    <t>D</t>
  </si>
  <si>
    <t>Adicional Noturno</t>
  </si>
  <si>
    <t>E</t>
  </si>
  <si>
    <t>Adicional de Hora Noturna Reduzida</t>
  </si>
  <si>
    <t>F</t>
  </si>
  <si>
    <t>Outros (especificar)</t>
  </si>
  <si>
    <t>Total</t>
  </si>
  <si>
    <t>Nota 1: O Módulo 1 refere-se ao valor mensal devido ao empregado pela prestação do serviço no período de 12 meses.</t>
  </si>
  <si>
    <t>Módulo 2 - Encargos e Benefícios Anuais, Mensais e Diários</t>
  </si>
  <si>
    <t> Submódulo 2.1 - 13º (décimo terceiro) Salário, Férias e Adicional de Férias</t>
  </si>
  <si>
    <t>2.1</t>
  </si>
  <si>
    <t>13º (décimo terceiro) Salário, Férias e Adicional de Férias</t>
  </si>
  <si>
    <t>Percentual (%)</t>
  </si>
  <si>
    <t>13º (décimo terceiro) Salário</t>
  </si>
  <si>
    <t>Férias e Adicional de Férias</t>
  </si>
  <si>
    <t>Submódulo 2.2 - Encargos Previdenciários (GPS), Fundo de Garantia por Tempo de Serviço (FGTS) e outras contribuições.</t>
  </si>
  <si>
    <t>2.2</t>
  </si>
  <si>
    <t>GPS, FGTS e outras contribuições</t>
  </si>
  <si>
    <t>INSS</t>
  </si>
  <si>
    <t>Salário Educação</t>
  </si>
  <si>
    <t>RAT Ajustado (RAT x FAP)</t>
  </si>
  <si>
    <t>SESC ou SESI</t>
  </si>
  <si>
    <t>SENAI - SENAC</t>
  </si>
  <si>
    <t>SEBRAE</t>
  </si>
  <si>
    <t>G</t>
  </si>
  <si>
    <t>INCRA</t>
  </si>
  <si>
    <t>H</t>
  </si>
  <si>
    <t>FGTS</t>
  </si>
  <si>
    <t>Nota 2: Os percentuais dos encargos previdenciários, do FGTS e demais contribuições são aqueles estabelecidos pela legislação vigente.</t>
  </si>
  <si>
    <t>Nota 3: O RAT a depender do grau de risco do serviço irá variar entre 1%, para risco leve, de 2%, para risco médio, e de 3% de risco grave. Deverá ser ajustado ao fator acidentário previdenciário (FAP).</t>
  </si>
  <si>
    <t>Submódulo 2.3 - Benefícios Mensais e Diários.</t>
  </si>
  <si>
    <t>2.3</t>
  </si>
  <si>
    <t>Benefícios Mensais e Diários</t>
  </si>
  <si>
    <t>Dias úteis</t>
  </si>
  <si>
    <t>Assistência Médica e Familiar</t>
  </si>
  <si>
    <t>Assistência Odontológica</t>
  </si>
  <si>
    <t>Assistência Funeral e Seguro de Vida</t>
  </si>
  <si>
    <t>Nota 1: O valor informado deverá ser o custo real do benefício (descontado o valor eventualmente pago pelo empregado).</t>
  </si>
  <si>
    <t>Nota 2: Observar a previsão dos benefícios contidos em Acordos, Convenções e Dissídios Coletivos de Trabalho.</t>
  </si>
  <si>
    <t>Quadro-Resumo do Módulo 2 - Encargos e Benefícios anuais, mensais e diários</t>
  </si>
  <si>
    <t>Encargos e Benefícios Anuais, Mensais e Diários</t>
  </si>
  <si>
    <t>Módulo 3 - Provisão para Rescisão</t>
  </si>
  <si>
    <t>Provisão para Rescisão</t>
  </si>
  <si>
    <t>Aviso Prévio Indenizado</t>
  </si>
  <si>
    <t>Incidência do FGTS sobre o Aviso Prévio Indenizado</t>
  </si>
  <si>
    <t>Aviso Prévio Trabalhado</t>
  </si>
  <si>
    <t>Incidência de GPS, FGTS e outras contribuições sobre o Aviso Prévio Trabalhado</t>
  </si>
  <si>
    <t>Módulo 4 - Custo de Reposição do Profissional Ausente</t>
  </si>
  <si>
    <t>Submódulo 4.1 - Substituto nas Ausências Legais</t>
  </si>
  <si>
    <t>4.1</t>
  </si>
  <si>
    <t>Substituto nas Ausências Legais</t>
  </si>
  <si>
    <t>Substituto na cobertura de Ausências Legais</t>
  </si>
  <si>
    <t>Substituto na cobertura de Licença-Paternidade</t>
  </si>
  <si>
    <t>Substituto na cobertura de Ausência por acidente de trabalho</t>
  </si>
  <si>
    <t>Substituto na cobertura de Afastamento Maternidade</t>
  </si>
  <si>
    <t>Submódulo 4.2 - Substituto na Intrajornada</t>
  </si>
  <si>
    <t>4.2</t>
  </si>
  <si>
    <t>Substituto na Intrajornada </t>
  </si>
  <si>
    <t>Substituto na cobertura de Intervalo para repouso ou alimentação</t>
  </si>
  <si>
    <t>Quadro-Resumo do Módulo 4 - Custo de Reposição do Profissional Ausente</t>
  </si>
  <si>
    <t>Custo de Reposição do Profissional Ausente</t>
  </si>
  <si>
    <t>Substituto na Intrajornada</t>
  </si>
  <si>
    <t>Módulo 5 - Insumos Diversos</t>
  </si>
  <si>
    <t>Insumos Diversos</t>
  </si>
  <si>
    <t>Uniformes</t>
  </si>
  <si>
    <t>Materiais (EPIs + Ferramental)</t>
  </si>
  <si>
    <t>Equipamentos</t>
  </si>
  <si>
    <t>Módulo 6 - Custos Indiretos, Tributos e Lucro</t>
  </si>
  <si>
    <t>Custos Indiretos, Tributos e Lucro</t>
  </si>
  <si>
    <t>Custos Indiretos</t>
  </si>
  <si>
    <t>Lucro</t>
  </si>
  <si>
    <t>Tributos (C.1 + C.2 + C.3 + D)</t>
  </si>
  <si>
    <t xml:space="preserve">C.1. </t>
  </si>
  <si>
    <t>Tributos Federais (PIS)</t>
  </si>
  <si>
    <t>C.2.</t>
  </si>
  <si>
    <t>Tributos Federais (COFINS)</t>
  </si>
  <si>
    <t>C.3.</t>
  </si>
  <si>
    <t>Contribuição Previdenciária sobre a Receita Bruta - CPRB</t>
  </si>
  <si>
    <t>Nota 1: Custos Indiretos, Tributos e Lucro por empregado.</t>
  </si>
  <si>
    <t>Nota 2: A empresa que indicar "desoneração" do Submódulo 2.2 deverá incluir uma rubrica para tributação da Contribuição Previdenciária sobre a Receita Bruta - CPRB.</t>
  </si>
  <si>
    <t>QUADRO-RESUMO DO CUSTO POR EMPREGADO</t>
  </si>
  <si>
    <t>Mão de obra vinculada à execução contratual (valor por empregado)</t>
  </si>
  <si>
    <t>Valor(R$)</t>
  </si>
  <si>
    <t>Subtotal (A + B +C+ D+E)</t>
  </si>
  <si>
    <t>Valor Total por Empregado/Posto</t>
  </si>
  <si>
    <t>Substituto na cobertura de Férias</t>
  </si>
  <si>
    <t>Nota 2: O adicional de férias contido no Submódulo 2.1 corresponde a 1/3 (um terço) da remuneração que por sua vez é divido por 12 (doze) conforme Nota 1 acima.</t>
  </si>
  <si>
    <t>Nota 1: O percentual do INSS poderá sofrer alteração de acordo com a "Desoneração da Folha de Pagamento". (Lei 12.546/2011 e suas alterações).</t>
  </si>
  <si>
    <t>Multa do FGTS sobre o Aviso Prévio Indenizado</t>
  </si>
  <si>
    <t>Multa do FGTS sobre o Aviso Prévio Trabalhado</t>
  </si>
  <si>
    <t>Nota 1: O percentual de 1,94% indicado no Aviso Prévio Trabalhado (Alínea D) torna-se custo não renovável decorridos 12 meses. Assim, este percentual será alterado para 0,194% após 12 meses de vigência do contrato, considerando que é plurianual. O licitante poderá cotar percentual diferente do indicado na alínea D (1,94%), desde que com as devidas justificativas (Acórdão n. 1186/2017-TCU-Plenário).</t>
  </si>
  <si>
    <t>Tributos Estaduais/Municipais (ISS) - Código do Serviço XX.XX</t>
  </si>
  <si>
    <t>Lucro real</t>
  </si>
  <si>
    <t>Notas Explicativas - Planilha Analítica de Custos e Formação de Preços</t>
  </si>
  <si>
    <t>Memória de cálculo</t>
  </si>
  <si>
    <t>Fundamento</t>
  </si>
  <si>
    <r>
      <t xml:space="preserve">Salário Base </t>
    </r>
    <r>
      <rPr>
        <vertAlign val="superscript"/>
        <sz val="9"/>
        <rFont val="Arial"/>
        <family val="2"/>
      </rPr>
      <t>(1)</t>
    </r>
  </si>
  <si>
    <t>-</t>
  </si>
  <si>
    <t>Artigo 457 e 458 da CLT.</t>
  </si>
  <si>
    <t>Salário Base x 30%</t>
  </si>
  <si>
    <t>Súmula 132 TST. Artigo 193 a 197 da CLT. Artigo 7º, inciso XXIII da CF. NR 16 do MTE.</t>
  </si>
  <si>
    <t xml:space="preserve">Adicional de Insalubridade </t>
  </si>
  <si>
    <r>
      <t xml:space="preserve">Salário Mínimo ou Base estipulado em instrumento coletivo </t>
    </r>
    <r>
      <rPr>
        <vertAlign val="superscript"/>
        <sz val="8"/>
        <rFont val="Arial"/>
        <family val="2"/>
      </rPr>
      <t>(2)</t>
    </r>
    <r>
      <rPr>
        <sz val="8"/>
        <rFont val="Arial"/>
        <family val="2"/>
      </rPr>
      <t xml:space="preserve"> x (10%, 20% ou 40%)</t>
    </r>
  </si>
  <si>
    <t>Regras do instrumento coletivo da categoria, se houver. Artigo 189 a 192 da CLT (10%, 20% ou 40%). NR 15 do MTE. Súmula nº. 139 do TST.</t>
  </si>
  <si>
    <t xml:space="preserve">Adicional Noturno </t>
  </si>
  <si>
    <t>[(Salário base + adicionais periculosidade/insalubridade) ÷ (220h - conforme jornada de trabalho da categoria)] x (20%) x (qtde. de hs noturnas)</t>
  </si>
  <si>
    <t>Artigo 73 da CLT e artigo 7º, inciso IX da CF. Súmula nº 60 do TST e OJ-SDI1-259 do TST.</t>
  </si>
  <si>
    <r>
      <t xml:space="preserve">Hora Extra Habitual </t>
    </r>
    <r>
      <rPr>
        <vertAlign val="superscript"/>
        <sz val="9"/>
        <rFont val="Arial"/>
        <family val="2"/>
      </rPr>
      <t>(3)</t>
    </r>
  </si>
  <si>
    <t>[(Salário base + adicionais periculosidade/insalubridade/noturno) ÷ (220h - conforme jornada de trabalho da categoria)] x (50%) x (qtde. de hs extras)</t>
  </si>
  <si>
    <t>Artigo 7º, inciso XVI, da CF/88. Artigo 59 da CLT. Súmulas 60 e 132 TST.</t>
  </si>
  <si>
    <t>Sobreaviso</t>
  </si>
  <si>
    <r>
      <t xml:space="preserve">Salário hora de sobreaviso </t>
    </r>
    <r>
      <rPr>
        <vertAlign val="superscript"/>
        <sz val="8"/>
        <rFont val="Arial"/>
        <family val="2"/>
      </rPr>
      <t>(4)</t>
    </r>
    <r>
      <rPr>
        <sz val="8"/>
        <rFont val="Arial"/>
        <family val="2"/>
      </rPr>
      <t xml:space="preserve"> x Quantitativo total de horas estimadas de sobreaviso</t>
    </r>
  </si>
  <si>
    <t>Regras do instrumento coletivo da categoria, se houver (conforme incs. III e VIII do art. 611-A da CLT, o instrumento coletivo de trabalho tem prevalência sobre a lei). Artigo 244 da CLT. Súmula n. 428 do TST.</t>
  </si>
  <si>
    <t xml:space="preserve">Adicional de Feriado Trabalhado </t>
  </si>
  <si>
    <r>
      <t>[(Salário base + adicionais previstos em lei ou CCT, se houver) ÷ (220h - conforme jornada de trabalho da categoria)] x (qtde. de horas diárias - limitada a 10h, conforme Súmula 444 TST) x (qtde. de feriados x PARCELA TRABALHADA)</t>
    </r>
    <r>
      <rPr>
        <vertAlign val="superscript"/>
        <sz val="8"/>
        <rFont val="Arial"/>
        <family val="2"/>
      </rPr>
      <t>(5</t>
    </r>
    <r>
      <rPr>
        <b/>
        <vertAlign val="superscript"/>
        <sz val="8"/>
        <rFont val="Arial"/>
        <family val="2"/>
      </rPr>
      <t>)</t>
    </r>
    <r>
      <rPr>
        <sz val="8"/>
        <rFont val="Arial"/>
        <family val="2"/>
      </rPr>
      <t xml:space="preserve"> ÷ (12 meses)</t>
    </r>
  </si>
  <si>
    <t>Somente se houver previsão em CCT/ACT, pois se considera compensado nos termos do art. 59-A da CLT.</t>
  </si>
  <si>
    <t>I</t>
  </si>
  <si>
    <r>
      <t xml:space="preserve">Intervalo Intrajornada </t>
    </r>
    <r>
      <rPr>
        <b/>
        <vertAlign val="superscript"/>
        <sz val="9"/>
        <rFont val="Arial"/>
        <family val="2"/>
      </rPr>
      <t>(6)</t>
    </r>
  </si>
  <si>
    <t>[(Salário base + adicionais previstos em lei ou CCT, se houver) ÷ (220h - conforme jornada de trabalho da categoria)] x (1,5) x (qtde. de horas)</t>
  </si>
  <si>
    <t>Regras do instrumento coletivo da categoria, se houver (conforme incs. III e VIII do art. 611-A da CLT, o instrumento coletivo de trabalho tem prevalência sobre a lei). Artigo 71 da CLT. Lei 8.121/1991.</t>
  </si>
  <si>
    <r>
      <rPr>
        <b/>
        <vertAlign val="superscript"/>
        <sz val="9"/>
        <rFont val="Arial"/>
        <family val="2"/>
      </rPr>
      <t>(1)</t>
    </r>
    <r>
      <rPr>
        <sz val="9"/>
        <rFont val="Arial"/>
        <family val="2"/>
      </rPr>
      <t xml:space="preserve"> </t>
    </r>
    <r>
      <rPr>
        <b/>
        <sz val="9"/>
        <rFont val="Arial"/>
        <family val="2"/>
      </rPr>
      <t>Salário Base:</t>
    </r>
    <r>
      <rPr>
        <sz val="9"/>
        <rFont val="Arial"/>
        <family val="2"/>
      </rPr>
      <t xml:space="preserve"> Salário mensal definido em acordo, dissídio ou convenção coletiva de trabalho no momento da publicação do edital, exceto se houver estipulação de valores mínimos de remuneração dos trabalhadores pelo Conselho, quando houver necessidade de afastar o risco de selecionar colaboradores com capacitação inferior à necessária para a execução dos serviços, por meio de pesquisas de mercado, de dados obtidos junto a associações e sindicatos de cada categoria profissional e de informações divulgadas por outros órgãos públicos que tenham recentemente contratado o mesmo tipo de serviço. De acordo com o TCU, a fixação de remuneração mínima no edital somente é cabível, com restrições,  nos casos de terceirização de mão de obra com alocação de postos de trabalho. Importante ainda que, como a planilha de custos é baseada em empregados mensalistas, consideram-se já remunerados os dias de repouso semanal no salário mensal nos termos do § 2º do art. 7º da Lei 605/1949.</t>
    </r>
  </si>
  <si>
    <r>
      <rPr>
        <b/>
        <vertAlign val="superscript"/>
        <sz val="9"/>
        <rFont val="Arial"/>
        <family val="2"/>
      </rPr>
      <t xml:space="preserve">(2) </t>
    </r>
    <r>
      <rPr>
        <b/>
        <sz val="9"/>
        <rFont val="Arial"/>
        <family val="2"/>
      </rPr>
      <t>Adicional de Insalubridade</t>
    </r>
    <r>
      <rPr>
        <sz val="9"/>
        <rFont val="Arial"/>
        <family val="2"/>
      </rPr>
      <t xml:space="preserve"> - Os percentuais definidos pelo art. 192 da CLT, segundo as classificações nos graus máximo, médio e mínimo, devem ser calculados com base no salário mínimo, salvo critério mais vantajoso estabelecido em lei ou em instrumento coletivo de trabalho (Súmula Vinculante n. 4). O direito ao recebimento do adicional somente pode ser reconhecido mediante laudo pericial que aponte estar a atividade insalubre prevista na relação oficial elaborada pelo Ministério do Trabalho, tal como definido pela NR-15 da Portaria n. 3.214 de 1978. </t>
    </r>
  </si>
  <si>
    <r>
      <rPr>
        <b/>
        <vertAlign val="superscript"/>
        <sz val="9"/>
        <rFont val="Arial"/>
        <family val="2"/>
      </rPr>
      <t xml:space="preserve">(3) </t>
    </r>
    <r>
      <rPr>
        <b/>
        <sz val="9"/>
        <rFont val="Arial"/>
        <family val="2"/>
      </rPr>
      <t xml:space="preserve">Hora Extra </t>
    </r>
    <r>
      <rPr>
        <b/>
        <u/>
        <sz val="9"/>
        <rFont val="Arial"/>
        <family val="2"/>
      </rPr>
      <t>Eventual</t>
    </r>
    <r>
      <rPr>
        <sz val="9"/>
        <rFont val="Arial"/>
        <family val="2"/>
      </rPr>
      <t xml:space="preserve"> - As horas extras podem ser ordinárias (habituais) ou eventuais. Se ordinárias, seu custo será aportado na planilha e integrará o valor mensal a ser pago pela prestação do serviço. Se eventuais, o Edital deverá disciplinar o pagamento em forma apartada mediante ocorrência (fato gerador) com base nos seguintes dados: previsão estimada, necessidade eventual de sua realização mediante aprovação pelo fiscal/gestor e pagamento no mês de sua ocorrência. O memorial de cálculo deverá fazer parte do custo estimado da contratação.</t>
    </r>
  </si>
  <si>
    <r>
      <rPr>
        <b/>
        <vertAlign val="superscript"/>
        <sz val="9"/>
        <rFont val="Arial"/>
        <family val="2"/>
      </rPr>
      <t>(4)</t>
    </r>
    <r>
      <rPr>
        <b/>
        <sz val="9"/>
        <rFont val="Arial"/>
        <family val="2"/>
      </rPr>
      <t xml:space="preserve"> Detalhamento do custo estimado do Sobreaviso:</t>
    </r>
  </si>
  <si>
    <r>
      <rPr>
        <b/>
        <sz val="8"/>
        <rFont val="Arial"/>
        <family val="2"/>
      </rPr>
      <t xml:space="preserve">Salário hora de sobreaviso </t>
    </r>
    <r>
      <rPr>
        <sz val="8"/>
        <rFont val="Arial"/>
        <family val="2"/>
      </rPr>
      <t xml:space="preserve">= Salário hora normal (sem adicionais) ÷ 3. </t>
    </r>
    <r>
      <rPr>
        <b/>
        <sz val="9"/>
        <rFont val="Arial"/>
        <family val="2"/>
      </rPr>
      <t/>
    </r>
  </si>
  <si>
    <r>
      <rPr>
        <b/>
        <sz val="8"/>
        <rFont val="Arial"/>
        <family val="2"/>
      </rPr>
      <t xml:space="preserve">Salário hora normal </t>
    </r>
    <r>
      <rPr>
        <sz val="8"/>
        <rFont val="Arial"/>
        <family val="2"/>
      </rPr>
      <t xml:space="preserve">= Salário ÷ 220 (conforme jornada de trabalho da categoria) </t>
    </r>
  </si>
  <si>
    <r>
      <rPr>
        <b/>
        <vertAlign val="superscript"/>
        <sz val="9"/>
        <rFont val="Arial"/>
        <family val="2"/>
      </rPr>
      <t xml:space="preserve">(5) </t>
    </r>
    <r>
      <rPr>
        <b/>
        <sz val="9"/>
        <rFont val="Arial"/>
        <family val="2"/>
      </rPr>
      <t>Adicional de Feriado Trabalhado</t>
    </r>
    <r>
      <rPr>
        <sz val="9"/>
        <rFont val="Arial"/>
        <family val="2"/>
      </rPr>
      <t xml:space="preserve"> - PARCELA TRABALHADA: A parcela trabalhada indica a proporção dos feriados que serão trabalhados e portanto remunerados com o adicional. Para a jornada de 44 horas semanais, esta parcela é 0 pois é pressuposto que os feriados não são dias de trabalho para o contratante. Já na jornada de 12x36 horas, a parcela trabalhada é de 50% que corresponde ao percentual dos trabalhadores que estarão laborando no feriado.</t>
    </r>
  </si>
  <si>
    <r>
      <rPr>
        <b/>
        <vertAlign val="superscript"/>
        <sz val="9"/>
        <rFont val="Arial"/>
        <family val="2"/>
      </rPr>
      <t xml:space="preserve">(6) </t>
    </r>
    <r>
      <rPr>
        <b/>
        <sz val="9"/>
        <rFont val="Arial"/>
        <family val="2"/>
      </rPr>
      <t xml:space="preserve">Intervalo Intrajornada: </t>
    </r>
    <r>
      <rPr>
        <sz val="9"/>
        <rFont val="Arial"/>
        <family val="2"/>
      </rPr>
      <t xml:space="preserve">Nessa rubrica deve estar prevista a verba adicional para o empregado que trabalha normalmente no período destinado ao seu intervado para repouso/alimentação. Caso a empresa prestadora deva disponibilizar jantista/almocista, garantindo que o empregado usufrua o intervalo para repouso e alimentação, este custo deverá ser aportado no Módulo 4.5.f. Conforme nova redação dada ao art. 71 da CLT pela Lei n. 13.467/2017, o pagamento de adicional de intrajornada não possui mais natureza salarial e sim </t>
    </r>
    <r>
      <rPr>
        <b/>
        <u/>
        <sz val="9"/>
        <rFont val="Arial"/>
        <family val="2"/>
      </rPr>
      <t>indenizatória (não é mais base de cálculo para encargos trabalhistas)</t>
    </r>
    <r>
      <rPr>
        <sz val="9"/>
        <rFont val="Arial"/>
        <family val="2"/>
      </rPr>
      <t xml:space="preserve">. Entretanto, a Lei n. 8.212, de 24 de julho de 1991, que dispõe sobre a organização da Seguridade Social e institui o Plano de Custeio, em seu artigo 28, § 9º, apresenta um rol de importâncias, parcelas e benefícios que não integram o salário de contribuição, sem contemplar o intervalo intrajornada. Desse modo, o adicional de intrajornada, embora não integre a base de cálculo para incidência dos encargos trabalhistas, </t>
    </r>
    <r>
      <rPr>
        <b/>
        <sz val="9"/>
        <rFont val="Arial"/>
        <family val="2"/>
      </rPr>
      <t>integra o salário de contribuição, para fins previdenciários.</t>
    </r>
    <r>
      <rPr>
        <sz val="9"/>
        <rFont val="Arial"/>
        <family val="2"/>
      </rPr>
      <t xml:space="preserve"> A planilha não autorizará o preenchimento do item I quando já houver indicação de custo no Módulo 4.5.f. Ou seja, deve-se computar a o custo adicional para o empregado (Módulo 1.I) ou para o substituto (Módulo 4.5.f) quando houver necessidade de prestação de serviço durante o intervalo para repouso/alimentação.</t>
    </r>
  </si>
  <si>
    <r>
      <rPr>
        <b/>
        <u/>
        <sz val="9"/>
        <rFont val="Arial"/>
        <family val="2"/>
      </rPr>
      <t>Obs.:</t>
    </r>
    <r>
      <rPr>
        <sz val="9"/>
        <rFont val="Arial"/>
        <family val="2"/>
      </rPr>
      <t xml:space="preserve"> As rubricas pertinentes ao adicional noturno, hora extra, sobreaviso, adicional de feriado trabalhado e intervalo intrajornada, não devem ser adotadas como regra na planilha, devendo sempre sua exigência estar justificada nos estudos preliminares de que trata a Instrução Normativa STJ n. 6 de 2018. Como tais rubricas dependem de justificativas prévias, a análise delas será efetuada a cada caso concreto, por ocasião da aprovação das minutas de editais de que trata o parágrafo único do art. 38 da Lei n. 8.666, de 1993. Sendo assim, as informações dispostas nesta planilha somente são para fins orientadores nestes casos específicos.</t>
    </r>
  </si>
  <si>
    <t>Submódulo 2.1 - 13º Salário, Férias e Adicional de Férias</t>
  </si>
  <si>
    <t>%</t>
  </si>
  <si>
    <r>
      <t xml:space="preserve">13º Salário </t>
    </r>
    <r>
      <rPr>
        <b/>
        <vertAlign val="superscript"/>
        <sz val="9"/>
        <rFont val="Arial"/>
        <family val="2"/>
      </rPr>
      <t>(1)</t>
    </r>
  </si>
  <si>
    <t>((1/12) x 100) ≅ 8,33%</t>
  </si>
  <si>
    <t>Art. 7º, VIII, CF/88. Decreto n. 10.854, de 10 de novembro de 2021</t>
  </si>
  <si>
    <r>
      <t xml:space="preserve">Adicional de Férias </t>
    </r>
    <r>
      <rPr>
        <b/>
        <vertAlign val="superscript"/>
        <sz val="9"/>
        <rFont val="Arial"/>
        <family val="2"/>
      </rPr>
      <t>(2)</t>
    </r>
  </si>
  <si>
    <t>((1/3) x (1/12) x 100) ≅ 2,78%</t>
  </si>
  <si>
    <t>Art. 7º, XVII, CF/88.</t>
  </si>
  <si>
    <r>
      <t xml:space="preserve">Férias (custo não renovável) </t>
    </r>
    <r>
      <rPr>
        <b/>
        <vertAlign val="superscript"/>
        <sz val="9"/>
        <rFont val="Arial"/>
        <family val="2"/>
      </rPr>
      <t>(3)</t>
    </r>
  </si>
  <si>
    <t>Total do 13º salário, férias e adicional de férias</t>
  </si>
  <si>
    <r>
      <rPr>
        <vertAlign val="superscript"/>
        <sz val="9"/>
        <rFont val="Arial"/>
        <family val="2"/>
      </rPr>
      <t>(1)</t>
    </r>
    <r>
      <rPr>
        <sz val="9"/>
        <rFont val="Arial"/>
        <family val="2"/>
      </rPr>
      <t xml:space="preserve"> 13º Salário - Gratificação de Natal, instituída pela Lei nº 4.090, de 13 de julho de 1962. O percentual dessa rubrica pode ser obtido pelo cálculo: ((1/12) x 100) = 8,33%.</t>
    </r>
  </si>
  <si>
    <r>
      <rPr>
        <vertAlign val="superscript"/>
        <sz val="9"/>
        <rFont val="Arial"/>
        <family val="2"/>
      </rPr>
      <t xml:space="preserve">(2) </t>
    </r>
    <r>
      <rPr>
        <sz val="9"/>
        <rFont val="Arial"/>
        <family val="2"/>
      </rPr>
      <t>Adicional de Férias - A Constituição Federal, em seu art. 7º, inciso XVII, prevê que as férias sejam pagas com adicional de, pelo menos, 1/3 (um terço) da remuneração do mês. Assim, a provisão para atender as despesas relativas ao adicional de férias corresponde a: ((1/3)*(1/12) x 100) = 2,78%.</t>
    </r>
  </si>
  <si>
    <r>
      <rPr>
        <vertAlign val="superscript"/>
        <sz val="9"/>
        <rFont val="Arial"/>
        <family val="2"/>
      </rPr>
      <t>(3)</t>
    </r>
    <r>
      <rPr>
        <sz val="9"/>
        <rFont val="Arial"/>
        <family val="2"/>
      </rPr>
      <t xml:space="preserve"> Férias - Tem como objetivo principal suprir a necessidade do pagamento das férias remuneradas ao final do contrato, por não existir pagamento subsequente. Deve ser utilizada somente quando não existir provisão para substituição durante férias (item A do Módulo 4), uma vez que essa última não é acionada no último período de vigêcia do contrato. 
Caso seja adotado a rubrica férias, a mesma ao final do contrato de 12 meses, torna-se custo não renovável. Assim, o percentual de 8,33% será suprimido após os 12 meses de vigência do contrato (Incluído pela Instrução Normativa nº 7, de 2018). O percentual dessa rubrica pode ser obtido pelo cálculo: ((1/12) x 100) = 8,33%. 
</t>
    </r>
  </si>
  <si>
    <t>Submódulo 2.2 - Encargos Previdenciários e FGTS e Outras Contribuições</t>
  </si>
  <si>
    <r>
      <t xml:space="preserve">INSS (20% ou 0% no caso de opção pela CPRB </t>
    </r>
    <r>
      <rPr>
        <b/>
        <vertAlign val="superscript"/>
        <sz val="9"/>
        <rFont val="Arial"/>
        <family val="2"/>
      </rPr>
      <t>(1)</t>
    </r>
    <r>
      <rPr>
        <sz val="9"/>
        <rFont val="Arial"/>
        <family val="2"/>
      </rPr>
      <t>)</t>
    </r>
  </si>
  <si>
    <r>
      <t>Art. 22, Inciso I, da Lei nº 8.212/91.</t>
    </r>
    <r>
      <rPr>
        <b/>
        <sz val="8"/>
        <rFont val="Arial"/>
        <family val="2"/>
      </rPr>
      <t xml:space="preserve"> </t>
    </r>
    <r>
      <rPr>
        <sz val="8"/>
        <rFont val="Arial"/>
        <family val="2"/>
      </rPr>
      <t>(3) Lei 12.546/2011 e suas alterações - Contribuição Previdenciária sobre a Receita Bruta (CPRB).</t>
    </r>
  </si>
  <si>
    <t>Anexo II da IN RFB n. 2.110/22; art. 3°, inciso I do Decreto n° 87.043/1982; art. 15 – Lei nº 9.424/96; art. 1º § 1º - Decreto Nº 6.003/2006; art. 212 § 5º da Constituição Federal; Súmula Nº 732 do STF.</t>
  </si>
  <si>
    <r>
      <t xml:space="preserve">GIIL/RAT = RAT (1%, 2% ou 3%) x FAP (0,5 a 2,00) </t>
    </r>
    <r>
      <rPr>
        <vertAlign val="superscript"/>
        <sz val="9"/>
        <rFont val="Arial"/>
        <family val="2"/>
      </rPr>
      <t>(2)</t>
    </r>
  </si>
  <si>
    <t>Anexo V do Regulamento da Previdência Social – RPS (Decreto n. 3.048/1999) e regras de enquadramento dispostas na Instrução Normativa RFB n. 2.110/2022 e/ou legislação superveniente. Súmula 351 do STJ.</t>
  </si>
  <si>
    <t>Anexo II da IN RFB n. 2.110/22; art. 30 da Lei n° 8.036/90; art. 1°da Lei n° 8.154/90; art. 240 da Constituição Federal.</t>
  </si>
  <si>
    <t>SENAI ou SENAC</t>
  </si>
  <si>
    <t>Anexo II da IN RFB n. 2.110/22; Decreto n.º 2.318/86.</t>
  </si>
  <si>
    <t>Anexo II da IN RFB n. 2.110/22; Art. 8º, Lei n.º 8.029/90 e Lei n.º 8154/90.</t>
  </si>
  <si>
    <t>Anexo II da IN RFB n. 2.110/22; Lei n.º 7.787/89; DL n.º 1.146/70; Lei Complementar nº 11/71.</t>
  </si>
  <si>
    <t>Art. 15 da Lei nº 8.036/90.</t>
  </si>
  <si>
    <r>
      <t xml:space="preserve">PIS sobre Folha de Pagamento </t>
    </r>
    <r>
      <rPr>
        <vertAlign val="superscript"/>
        <sz val="9"/>
        <rFont val="Arial"/>
        <family val="2"/>
      </rPr>
      <t>(3)</t>
    </r>
  </si>
  <si>
    <t>Art. 2º, I, "a", do Decreto 4.524/2002. Solução de Consulta COSIT/RFB n.  6.013/2017.</t>
  </si>
  <si>
    <t>Total dos encargos previdenciários e FGTS</t>
  </si>
  <si>
    <r>
      <t xml:space="preserve">Observação: </t>
    </r>
    <r>
      <rPr>
        <sz val="9"/>
        <rFont val="Arial"/>
        <family val="2"/>
      </rPr>
      <t>Os valores dos encargos apresentados na planilha são calculados sobre os totais do Módulo 1 e Submódulo 2.1, mantendo o padrão da IN SG/MPDG n. 05/2017.</t>
    </r>
  </si>
  <si>
    <r>
      <rPr>
        <vertAlign val="superscript"/>
        <sz val="9"/>
        <rFont val="Arial"/>
        <family val="2"/>
      </rPr>
      <t>(1)</t>
    </r>
    <r>
      <rPr>
        <sz val="9"/>
        <rFont val="Arial"/>
        <family val="2"/>
      </rPr>
      <t xml:space="preserve"> Devido a aplicação da Lei 12.546/2011 e suas alterações (Desoneração da folha de pagamento), a contribuição previdenciária patronal (INSS) poderá não ser calculada no Submódulo 2.2, sendo substituída por alíquota diferenciada de acordo com a atividade, incidindo sobre o faturamento (compondo o módulo 6).</t>
    </r>
  </si>
  <si>
    <r>
      <rPr>
        <vertAlign val="superscript"/>
        <sz val="9"/>
        <rFont val="Arial"/>
        <family val="2"/>
      </rPr>
      <t>(2)</t>
    </r>
    <r>
      <rPr>
        <b/>
        <sz val="9"/>
        <rFont val="Arial"/>
        <family val="2"/>
      </rPr>
      <t xml:space="preserve"> GILL/RAT</t>
    </r>
    <r>
      <rPr>
        <sz val="9"/>
        <rFont val="Arial"/>
        <family val="2"/>
      </rPr>
      <t xml:space="preserve"> é a sigla correspondente à Contribuição do Grau de Incidência de Incapacidade Laborativa decorrente dos Riscos Ambientais do Trabalho (o antigo Seguro de Acidente de Trabalho - SAT). A contribuição GILL/RAT é apurada por meio de um indicador criado pela Receita Federal: o RAT Ajustado. Sendo assim, em regra, considera-se para fins de definição da planilha modelo que GILL/RAT = SAT = RAT Ajustado. O cálculo do RAT ajustado é feito mediante aplicação da fórmula: RAT ajustado = RAT x FAP. A aplicação mínima ou máxima do FAP (0,5 a 2,00) sobre as alíquotas do RAT (1% a 3%) levará o percentual ajustado do RAT a uma variação entre 0,5% a 6%. A licitante deve preencher o item C do Submódulo 2.2 das planilhas analíticas de custos e formação de preços com o valor de seu RAT ajustado comprovando o percentual indicado no momento da apresentação da proposta na forma prescrita no edital e nestas notas explicativas.</t>
    </r>
  </si>
  <si>
    <r>
      <rPr>
        <b/>
        <sz val="9"/>
        <rFont val="Arial"/>
        <family val="2"/>
      </rPr>
      <t xml:space="preserve"> - RAT</t>
    </r>
    <r>
      <rPr>
        <sz val="9"/>
        <rFont val="Arial"/>
        <family val="2"/>
      </rPr>
      <t xml:space="preserve"> (Riscos Ambientais do Trabalho)</t>
    </r>
    <r>
      <rPr>
        <b/>
        <sz val="9"/>
        <rFont val="Arial"/>
        <family val="2"/>
      </rPr>
      <t xml:space="preserve"> </t>
    </r>
    <r>
      <rPr>
        <sz val="9"/>
        <rFont val="Arial"/>
        <family val="2"/>
      </rPr>
      <t>contém as alíquotas de 1%, 2% ou 3%, apurada com base na atividade preponderante da empresa (CNAE), deverá ser esclarecida e comprovada quando solicitado pelo pregoeiro, conforme Anexo V do Regulamento da Previdência Social – RPS (Decreto n. 3.048/1999) e regras de  enquadramento dispostas na Instrução Normativa RFB n. 2.110/2022 e/ou legislação superveniente.</t>
    </r>
  </si>
  <si>
    <r>
      <rPr>
        <b/>
        <sz val="9"/>
        <rFont val="Arial"/>
        <family val="2"/>
      </rPr>
      <t xml:space="preserve"> - FAP </t>
    </r>
    <r>
      <rPr>
        <sz val="9"/>
        <rFont val="Arial"/>
        <family val="2"/>
      </rPr>
      <t>(Fator Acidentário de Prevenção)</t>
    </r>
    <r>
      <rPr>
        <b/>
        <sz val="9"/>
        <rFont val="Arial"/>
        <family val="2"/>
      </rPr>
      <t xml:space="preserve"> </t>
    </r>
    <r>
      <rPr>
        <sz val="9"/>
        <rFont val="Arial"/>
        <family val="2"/>
      </rPr>
      <t>multiplicador variável num intervalo de 0,5 a 2,00 calculado anualmente pelo INSS considerando o número de acidentes do trabalho e doenças profissionais de cada empresa (Decreto nº 6.957/2009). Essa alíquota deverá ser comprovada mediante a apresentação do multiplicador FAP (FapWeb) vigente no momento da contratação, cujo valor é obtido no site da previdência social por meio de acesso individual da proponente.</t>
    </r>
  </si>
  <si>
    <r>
      <rPr>
        <vertAlign val="superscript"/>
        <sz val="9"/>
        <rFont val="Arial"/>
        <family val="2"/>
      </rPr>
      <t>(3)</t>
    </r>
    <r>
      <rPr>
        <b/>
        <vertAlign val="superscript"/>
        <sz val="9"/>
        <rFont val="Arial"/>
        <family val="2"/>
      </rPr>
      <t xml:space="preserve"> </t>
    </r>
    <r>
      <rPr>
        <b/>
        <sz val="9"/>
        <rFont val="Arial"/>
        <family val="2"/>
      </rPr>
      <t>ENTIDADE SEM FINS LUCRATIVOS:</t>
    </r>
    <r>
      <rPr>
        <sz val="9"/>
        <rFont val="Arial"/>
        <family val="2"/>
      </rPr>
      <t xml:space="preserve"> Para essas organizações, não há recolhimento de PIS e COFINS sobre as receitas referentes às atividades próprias. No que diz respeito ao PIS há recolhimento de 1% sobre a folha de salários, devendo esta alíquota ser incluída no item I do Submódulo 2.2. Nas planilhas de custos, deverão ser reexibidas as linhas correspondentes para visualização do total do Submódulo 2.2. Em relação à Cofins, caso a entidade auferir outras receitas que não seja resultado da atividade própria sobre este valor terá de calcular 7,6%. Esta receita deve ser tributada com base no sistema não cumulativo da contribuição (Lei nº 10.833/2003). Assim, uma associação sem Fins Lucrativos terá de apurar:
1% - a título de PIS-Sobre folha; e
7,6% de Cofins não cumulativo, sobre as receitas não derivadas de atividades próprias da associação. Isto porque as atividades próprias gozam de isenção.
No caso de entidade que goza de imunidade, a mesma deverá possuir a certificação das entidades beneficentes de assistência social (CEBAS), nos termos da Lei n. 12.101, de 27 de novembro de 2009. A referida certificação será necessária para comprovar a imunidade de diversos tributos, tais como PIS, COFINS, INSS, GILL/RAT, Terceiras Entidades.</t>
    </r>
  </si>
  <si>
    <r>
      <t xml:space="preserve">Submódulo 2.3 - Benefícios Mensais e Diários </t>
    </r>
    <r>
      <rPr>
        <b/>
        <vertAlign val="superscript"/>
        <sz val="9"/>
        <rFont val="Arial"/>
        <family val="2"/>
      </rPr>
      <t>(1)</t>
    </r>
  </si>
  <si>
    <t>Vale-Transporte</t>
  </si>
  <si>
    <t>Artigo 4º, § único, da Lei nº 7.418/85 e Decreto nº 10.854 de 2021.</t>
  </si>
  <si>
    <t>Auxílio-Alimentação</t>
  </si>
  <si>
    <t>Artigo 458, §§ 2º e 3º da CLT; Lei nº 6.321/76; Decreto nº 10.854/2021 e CCT.</t>
  </si>
  <si>
    <t>Assistência Médica</t>
  </si>
  <si>
    <t>De acordo com a CLT, CCT e Contrato.</t>
  </si>
  <si>
    <r>
      <rPr>
        <vertAlign val="superscript"/>
        <sz val="9"/>
        <rFont val="Arial"/>
        <family val="2"/>
      </rPr>
      <t>(1)</t>
    </r>
    <r>
      <rPr>
        <sz val="9"/>
        <rFont val="Arial"/>
        <family val="2"/>
      </rPr>
      <t xml:space="preserve"> Deve ser observado no instrumento coletivo a fixação do percentual de desconto do empregado na hipótese de aderir os beneficíos trabalhistas concedidos. No caso de auxílio-alimentação, deve ser exigido o comprovante de inscrição no Programa de Alimentação do Trabalhador - PAT. </t>
    </r>
  </si>
  <si>
    <r>
      <t xml:space="preserve">Aviso Prévio Indenizado </t>
    </r>
    <r>
      <rPr>
        <b/>
        <vertAlign val="superscript"/>
        <sz val="9"/>
        <rFont val="Arial"/>
        <family val="2"/>
      </rPr>
      <t>(1)</t>
    </r>
  </si>
  <si>
    <t>((0,05 x (1/12) x 100) ≅ 0,42%</t>
  </si>
  <si>
    <t>Art. 7º, XXI, CF/88; Art. 487 a 491 da CLT; Lei n. 12.506/2011.</t>
  </si>
  <si>
    <t>((0,08 x 0,0042) x 100) ≅ 0,03%</t>
  </si>
  <si>
    <t>Súmula 305 TST.</t>
  </si>
  <si>
    <r>
      <t xml:space="preserve">Multa do FGTS sobre o Aviso Prévio Indenizado </t>
    </r>
    <r>
      <rPr>
        <b/>
        <vertAlign val="superscript"/>
        <sz val="9"/>
        <rFont val="Arial"/>
        <family val="2"/>
      </rPr>
      <t>(2)</t>
    </r>
  </si>
  <si>
    <t>0,08 x 0,4 x 0,9 x [1 + 1/12 + 1/12 + (1/3 x 1/12)] ≅ 3,44%</t>
  </si>
  <si>
    <t>Art. 18 da Lei 8.036/90, IN 05/2017, Art. 12 da Lei nº 13.932.</t>
  </si>
  <si>
    <t>{[(7/30)/12]  x 100) ≅  1,94%</t>
  </si>
  <si>
    <t>Art. 7º, XXI, CF/88. Arts. 487 a 491 CLT. Lei n. 12.506/2011. Acórdãos n. 1904/2007-TCU-Plenário e n. 3006/2010-TCU-Plenário.</t>
  </si>
  <si>
    <t>D.1</t>
  </si>
  <si>
    <t>Aviso Prévio Trabalhado após 12 meses de vigência</t>
  </si>
  <si>
    <t>{[(7/30) x 0,1] /12  ≅ 0,194%</t>
  </si>
  <si>
    <t>Lei 12.506/2011. Acórdão n. 1186/2017-TCU-Plenário</t>
  </si>
  <si>
    <t>((0,3480 x 0,0194) x 100) ≅ 0,03%</t>
  </si>
  <si>
    <t>E.1</t>
  </si>
  <si>
    <t>Incidência de GPS, FGTS e outras contribuições sobre o Aviso Prévio Trabalhado após 12 meses de vigência</t>
  </si>
  <si>
    <t>((0,3680 x 0,00194) x 100) ≅  0,07%</t>
  </si>
  <si>
    <r>
      <t xml:space="preserve">Multa do FGTS sobre Aviso Prévio Trabalhado </t>
    </r>
    <r>
      <rPr>
        <b/>
        <vertAlign val="superscript"/>
        <sz val="9"/>
        <rFont val="Arial"/>
        <family val="2"/>
      </rPr>
      <t>(3)</t>
    </r>
  </si>
  <si>
    <t>((0,0194 x 0,08) x 0,4 x 100) ≅  0,06%</t>
  </si>
  <si>
    <t>F.1</t>
  </si>
  <si>
    <t>Multa do FGTS sobre Aviso Prévio Trabalhado</t>
  </si>
  <si>
    <t>Total da provisão para rescisão - Primeiro ano de vigência</t>
  </si>
  <si>
    <t>A+B+C+D+E+F</t>
  </si>
  <si>
    <t>Total da provisão para rescisão - após 12 meses de vigência</t>
  </si>
  <si>
    <t>A+B+C+D.1+E.1+F</t>
  </si>
  <si>
    <r>
      <rPr>
        <vertAlign val="superscript"/>
        <sz val="9"/>
        <rFont val="Arial"/>
        <family val="2"/>
      </rPr>
      <t>(1)</t>
    </r>
    <r>
      <rPr>
        <sz val="9"/>
        <rFont val="Arial"/>
        <family val="2"/>
      </rPr>
      <t xml:space="preserve"> Aviso Prévio Indenizado - Trata-se de valor devido ao empregado no caso de o empregador rescindir o contrato sem justo motivo e sem lhe conceder aviso prévio, conforme disposto no § 1º do art. 487 da CLT. De acordo com levantamento efetuado em diversos contratos, cerca de 5% do pessoal é demitido pelo empregador, antes do término do contrato de trabalho. Cálculo ((1/12)x 0,05) x 100 ≅ 0,42%.</t>
    </r>
  </si>
  <si>
    <r>
      <rPr>
        <vertAlign val="superscript"/>
        <sz val="9"/>
        <rFont val="Arial"/>
        <family val="2"/>
      </rPr>
      <t xml:space="preserve">(2) </t>
    </r>
    <r>
      <rPr>
        <sz val="9"/>
        <rFont val="Arial"/>
        <family val="2"/>
      </rPr>
      <t>Multa do FGTS sobre o Aviso Prévio Indenizado- rescisão sem justa causa: Esse item corresponde ao valor da multa do FGTS (40%) que incide sobre o saldo dos depósitos efetuados na conta vinculada ao FGTS do trabalhador. Considera-se que 10% dos empregados pedem demissão, portanto, essa penalidade recai sobre os 90% remanescentes. Logo o pagamento da multa para os valores depositados relativos a salários, férias e 13º salário corresponde a: 0,08 x 0,4 x 0,9 x [1 + 1/12 + 1/12 + (1/3 * 1/12)] ≅ 3,44%.</t>
    </r>
  </si>
  <si>
    <r>
      <rPr>
        <vertAlign val="superscript"/>
        <sz val="9"/>
        <rFont val="Arial"/>
        <family val="2"/>
      </rPr>
      <t xml:space="preserve">(3) </t>
    </r>
    <r>
      <rPr>
        <sz val="9"/>
        <rFont val="Arial"/>
        <family val="2"/>
      </rPr>
      <t>Multa do FGTS do aviso prévio trabalhado: o custo do aviso prévio trabalhado é acrescido da multa do FGTS (40%) que incide sobre a alíquota do FGTS (8%) aplicada sobre o custo de referência para o aviso trabalhado.</t>
    </r>
  </si>
  <si>
    <r>
      <rPr>
        <b/>
        <sz val="9"/>
        <rFont val="Arial"/>
        <family val="2"/>
      </rPr>
      <t>OBS:</t>
    </r>
    <r>
      <rPr>
        <sz val="9"/>
        <rFont val="Arial"/>
        <family val="2"/>
      </rPr>
      <t xml:space="preserve"> O art. 12 da Lei n. 13.932/2019 extiguiu a cobrança da contribuição social instituída por meio do art. 1º da Lei Complementar 110/2001. Sendo assim,  a planilha de formação de preços adotou a seguinte rúbrica "Multa do  FGTS </t>
    </r>
    <r>
      <rPr>
        <strike/>
        <sz val="9"/>
        <rFont val="Arial"/>
        <family val="2"/>
      </rPr>
      <t>e contribuição socia</t>
    </r>
    <r>
      <rPr>
        <sz val="9"/>
        <rFont val="Arial"/>
        <family val="2"/>
      </rPr>
      <t>l sobre o aviso prévio indenizado e sobre o aviso prévio trabalhado".</t>
    </r>
  </si>
  <si>
    <r>
      <rPr>
        <b/>
        <sz val="9"/>
        <rFont val="Arial"/>
        <family val="2"/>
      </rPr>
      <t>OBS:</t>
    </r>
    <r>
      <rPr>
        <sz val="9"/>
        <rFont val="Arial"/>
        <family val="2"/>
      </rPr>
      <t xml:space="preserve"> Os valores das rubricas Aviso Prévio Trabalhado e Incidência de GPS, FGTS e outras contribuições sobre o Aviso Prévio Trabalhado, por serem custos não renováveis, serão reduzidos após os 12 primeiros meses de vigência do contrato, conforme o Acórdão 1.186/2017 - TCU-Plenário. </t>
    </r>
  </si>
  <si>
    <r>
      <t xml:space="preserve">Substituto na cobertura de Férias </t>
    </r>
    <r>
      <rPr>
        <b/>
        <vertAlign val="superscript"/>
        <sz val="9"/>
        <rFont val="Arial"/>
        <family val="2"/>
      </rPr>
      <t>(1)</t>
    </r>
  </si>
  <si>
    <t>Art. 129 e 130 CLT. IN 5/2017 e IN 7/2018.</t>
  </si>
  <si>
    <r>
      <t xml:space="preserve">Substituto na cobertura de Ausências Legais </t>
    </r>
    <r>
      <rPr>
        <b/>
        <vertAlign val="superscript"/>
        <sz val="9"/>
        <rFont val="Arial"/>
        <family val="2"/>
      </rPr>
      <t>(2)</t>
    </r>
  </si>
  <si>
    <t>(((3/30) /12) x 100) ≅ 0,83%</t>
  </si>
  <si>
    <t>Art. 473 da CLT.</t>
  </si>
  <si>
    <r>
      <t xml:space="preserve">Substituto na cobertura de Licença-Paternidade </t>
    </r>
    <r>
      <rPr>
        <b/>
        <vertAlign val="superscript"/>
        <sz val="9"/>
        <rFont val="Arial"/>
        <family val="2"/>
      </rPr>
      <t>(3)</t>
    </r>
  </si>
  <si>
    <t>(((5/30) /12) x 0,015 x 100) ≅ 0,02%</t>
  </si>
  <si>
    <t>Art. 7º, inciso XIX da CF. §1º do artigo 10 do ADCT. Lei n. 13.527/2016</t>
  </si>
  <si>
    <r>
      <t xml:space="preserve">Substituto na cobertura de Ausência por Acidente de Trabalho </t>
    </r>
    <r>
      <rPr>
        <b/>
        <vertAlign val="superscript"/>
        <sz val="9"/>
        <rFont val="Arial"/>
        <family val="2"/>
      </rPr>
      <t>(4)</t>
    </r>
  </si>
  <si>
    <t>(((30/30) /12) x 0,0078 x 100) ≅ 0,07%</t>
  </si>
  <si>
    <t>Decreto n. 3.048/1999 / Art. 131 da CLT / MP. 664/2014</t>
  </si>
  <si>
    <r>
      <t xml:space="preserve">Substituto na cobertura de Afastamento Maternidade </t>
    </r>
    <r>
      <rPr>
        <b/>
        <vertAlign val="superscript"/>
        <sz val="9"/>
        <rFont val="Arial"/>
        <family val="2"/>
      </rPr>
      <t>(5)</t>
    </r>
  </si>
  <si>
    <t>(0,1111) x (0,1781) x (0,5) x (100) ≅ 0,99%</t>
  </si>
  <si>
    <t>Art. 7º inc. XVIII, CF/ Lei 8.213/1991 / Lei 11770/2008 / Lei n. 13.527/2016.</t>
  </si>
  <si>
    <r>
      <t xml:space="preserve">Substituição na cobertura de Ausência por Doença </t>
    </r>
    <r>
      <rPr>
        <b/>
        <vertAlign val="superscript"/>
        <sz val="9"/>
        <rFont val="Arial"/>
        <family val="2"/>
      </rPr>
      <t>(6)</t>
    </r>
  </si>
  <si>
    <t>((5/30) /12) x 100) ≅ 1,39%</t>
  </si>
  <si>
    <t>Art.131 , inciso III, da CLT - Art. 476 da CLT - Art. 6º, §1º, alínea "f", da Lei n. 605, de 1949.</t>
  </si>
  <si>
    <r>
      <rPr>
        <vertAlign val="superscript"/>
        <sz val="9"/>
        <rFont val="Arial"/>
        <family val="2"/>
      </rPr>
      <t xml:space="preserve">(1) </t>
    </r>
    <r>
      <rPr>
        <sz val="9"/>
        <rFont val="Arial"/>
        <family val="2"/>
      </rPr>
      <t>Caso o contrato preveja substituição do empregado em férias, para que o posto não fique descoberto a empresa deverá repor o profissional ausente por meio de profissional subtituto ao qual deverá retribuir com a mesma remuneração do titular. No último período de vigência contratual, essa rubrica supre a necessidade do pagamento das férias remuneradas do titular em vez de suportar a cobertura de férias.</t>
    </r>
  </si>
  <si>
    <r>
      <rPr>
        <vertAlign val="superscript"/>
        <sz val="9"/>
        <rFont val="Arial"/>
        <family val="2"/>
      </rPr>
      <t>(2)</t>
    </r>
    <r>
      <rPr>
        <sz val="9"/>
        <rFont val="Arial"/>
        <family val="2"/>
      </rPr>
      <t xml:space="preserve"> Estimativa de 03 (três) ausências legais por ano. </t>
    </r>
  </si>
  <si>
    <r>
      <rPr>
        <vertAlign val="superscript"/>
        <sz val="9"/>
        <rFont val="Arial"/>
        <family val="2"/>
      </rPr>
      <t>(3)</t>
    </r>
    <r>
      <rPr>
        <sz val="9"/>
        <rFont val="Arial"/>
        <family val="2"/>
      </rPr>
      <t xml:space="preserve"> Estimativa de 1,5% (um inteiro e cinco décimos por cento) dos empregados usufruindo 5 (cinco) dias da licença paternidade por ano.</t>
    </r>
  </si>
  <si>
    <r>
      <rPr>
        <vertAlign val="superscript"/>
        <sz val="9"/>
        <rFont val="Arial"/>
        <family val="2"/>
      </rPr>
      <t>(4)</t>
    </r>
    <r>
      <rPr>
        <sz val="9"/>
        <rFont val="Arial"/>
        <family val="2"/>
      </rPr>
      <t xml:space="preserve"> Estimativa de 30 (trinta) dias de ausência por acidente de trabalho por ano, para 0,78% (setenta e oito décimos por cento) dos empregados.</t>
    </r>
  </si>
  <si>
    <r>
      <rPr>
        <vertAlign val="superscript"/>
        <sz val="9"/>
        <rFont val="Arial"/>
        <family val="2"/>
      </rPr>
      <t>(5)</t>
    </r>
    <r>
      <rPr>
        <sz val="9"/>
        <rFont val="Arial"/>
        <family val="2"/>
      </rPr>
      <t xml:space="preserve"> Custo Estimado com licença maternidade = Custo Efetivo de Afastamento Maternidade x Número Estimado de Ocorrências x Rateio do Custo durante um ano</t>
    </r>
  </si>
  <si>
    <r>
      <rPr>
        <b/>
        <u/>
        <sz val="9"/>
        <rFont val="Arial"/>
        <family val="2"/>
      </rPr>
      <t>Custo Efetivo de Afastamento Maternidade:</t>
    </r>
    <r>
      <rPr>
        <sz val="9"/>
        <rFont val="Arial"/>
        <family val="2"/>
      </rPr>
      <t xml:space="preserve"> Durante a licença, o salário maternidade e a parcela do décimo terceiro salário correspondente ao período da licença é custeado pelo INSS (Art. 86 da IN RFB 971/2009). Cabe à empresa a provisão relativa a férias (1/12) e adicional de férias (1/3 x 1/12) e as contribuições previdenciárias sobre o período de licença conforme entendimento do STJ (REsp 1230957/RS, Rel. Ministro MAURO CAMPBELL MARQUES, PRIMEIRA SEÇÃO, julgado em 26/02/2014, DJe 18/03/2014). A remuneração do substituto, acrescida de todos os encargos, é justamente a remuneração da trabalhadora substituída no período. Portanto o custo do afastamento é dado pela seguinte fórmula aplicada sobre a remuneração: [(1/12) + (1/3 x 1/12)] x 100  ≅ 11,11%</t>
    </r>
  </si>
  <si>
    <r>
      <rPr>
        <b/>
        <u/>
        <sz val="9"/>
        <rFont val="Arial"/>
        <family val="2"/>
      </rPr>
      <t>Número Estimado de Ocorrências:</t>
    </r>
    <r>
      <rPr>
        <sz val="9"/>
        <rFont val="Arial"/>
        <family val="2"/>
      </rPr>
      <t xml:space="preserve"> Conforme Anuário Estatístico da RAIS, elaborado pelo Ministério do Trabalho, as mulheres representaram cerca de 43,59% do total de empregos no Distrito Federal em 2022 (544.915 do total de 1.250.053). Já o Anuário Estatístico da Previdência Social dispõe que foi concedida a quantidade de 222.678 salários-maternidade no âmbito do Distrito Federal em 2022. Essa quantidade representa cerca de 40,86% do total de mulheres empregadas no Distrito Federal no mesmo período. Portanto, a estimativa de uma determinada empregada usurfruir 6 (seis) meses de licença a cada ano de execução contratual é de 0,4359 x 0,4086 x 100  ≅ 17,81% de empregadas afastadas.</t>
    </r>
  </si>
  <si>
    <r>
      <rPr>
        <b/>
        <u/>
        <sz val="9"/>
        <rFont val="Arial"/>
        <family val="2"/>
      </rPr>
      <t>Rateio do Custo durante Vigência Contratual:</t>
    </r>
    <r>
      <rPr>
        <sz val="9"/>
        <rFont val="Arial"/>
        <family val="2"/>
      </rPr>
      <t xml:space="preserve"> Divisão proporcional do custo de</t>
    </r>
    <r>
      <rPr>
        <b/>
        <sz val="9"/>
        <rFont val="Arial"/>
        <family val="2"/>
      </rPr>
      <t xml:space="preserve"> </t>
    </r>
    <r>
      <rPr>
        <sz val="9"/>
        <rFont val="Arial"/>
        <family val="2"/>
      </rPr>
      <t>6 (seis) meses de licença por ano (base do % de ocorrências): (6 meses de licença) ÷ (12 meses) x 100 = 50%</t>
    </r>
  </si>
  <si>
    <t>Clique aqui para consultar o Painel de Informações da RAIS de 2021</t>
  </si>
  <si>
    <t>Selecione: "Empregados" - "Por Área Geográfica e Sexo" - Filtros "Ano = 2022" - "Área Geográfica = 5 - Centro Oeste" - UF" = Distrito Federal" - "Sexo = Feminino".</t>
  </si>
  <si>
    <t>Clique aqui para consultar o Anuário Estatístico da Previdência Social - AEPS</t>
  </si>
  <si>
    <t>Busque os dados referentes ao Distrito Federal na coluna "Quantidade".</t>
  </si>
  <si>
    <r>
      <rPr>
        <vertAlign val="superscript"/>
        <sz val="9"/>
        <rFont val="Arial"/>
        <family val="2"/>
      </rPr>
      <t xml:space="preserve">(6) </t>
    </r>
    <r>
      <rPr>
        <sz val="9"/>
        <rFont val="Arial"/>
        <family val="2"/>
      </rPr>
      <t>Estimativa de 5 (cinco) dias de licença doença por ano.</t>
    </r>
  </si>
  <si>
    <t xml:space="preserve">Uniformes </t>
  </si>
  <si>
    <t>Equipamentos de Proteção Individual - EPI</t>
  </si>
  <si>
    <t>Outros materiais não depreciáveis</t>
  </si>
  <si>
    <t>Materiais depreciáveis</t>
  </si>
  <si>
    <t>Módulo 6 - Custos Indiretos e Tributos</t>
  </si>
  <si>
    <r>
      <t>Custos Indiretos (Despesas Opercionais e Adm.)</t>
    </r>
    <r>
      <rPr>
        <vertAlign val="superscript"/>
        <sz val="9"/>
        <rFont val="Arial"/>
        <family val="2"/>
      </rPr>
      <t>(1)</t>
    </r>
  </si>
  <si>
    <r>
      <t>Lucro</t>
    </r>
    <r>
      <rPr>
        <vertAlign val="superscript"/>
        <sz val="9"/>
        <rFont val="Arial"/>
        <family val="2"/>
      </rPr>
      <t xml:space="preserve">(1) </t>
    </r>
  </si>
  <si>
    <r>
      <t xml:space="preserve">Tributos </t>
    </r>
    <r>
      <rPr>
        <vertAlign val="superscript"/>
        <sz val="9"/>
        <rFont val="Arial"/>
        <family val="2"/>
      </rPr>
      <t>(2)</t>
    </r>
    <r>
      <rPr>
        <sz val="9"/>
        <rFont val="Arial"/>
        <family val="2"/>
      </rPr>
      <t xml:space="preserve"> (C.1 + C.2 + C.3 + C.4)</t>
    </r>
  </si>
  <si>
    <t>C.1</t>
  </si>
  <si>
    <t xml:space="preserve">Tributos Federais </t>
  </si>
  <si>
    <t>PIS</t>
  </si>
  <si>
    <r>
      <rPr>
        <b/>
        <sz val="9"/>
        <rFont val="Arial"/>
        <family val="2"/>
      </rPr>
      <t>P0</t>
    </r>
    <r>
      <rPr>
        <sz val="9"/>
        <rFont val="Arial"/>
        <family val="2"/>
      </rPr>
      <t xml:space="preserve"> = Módudo 1 + Módulo 2 + Módulo 3 + Módulo 4 + Módulo 5 + Módulo 6A + Módulo 6B (em reais)</t>
    </r>
  </si>
  <si>
    <t>COFINS</t>
  </si>
  <si>
    <r>
      <rPr>
        <b/>
        <sz val="9"/>
        <rFont val="Arial"/>
        <family val="2"/>
      </rPr>
      <t>P1</t>
    </r>
    <r>
      <rPr>
        <sz val="9"/>
        <rFont val="Arial"/>
        <family val="2"/>
      </rPr>
      <t xml:space="preserve"> = (P0 em reais) x (% do C.1 ou C.2 ou C.3 ou C.4) / (1 - % do C) </t>
    </r>
  </si>
  <si>
    <t>C.2</t>
  </si>
  <si>
    <t xml:space="preserve">Tributos Municipais (ISS) - Código do Serviço: XX.XX </t>
  </si>
  <si>
    <t>C.3</t>
  </si>
  <si>
    <r>
      <t xml:space="preserve">CPRB </t>
    </r>
    <r>
      <rPr>
        <sz val="8"/>
        <rFont val="Arial"/>
        <family val="2"/>
      </rPr>
      <t>(3)</t>
    </r>
  </si>
  <si>
    <t>C.4</t>
  </si>
  <si>
    <t xml:space="preserve">Outros tributos (especificar) </t>
  </si>
  <si>
    <r>
      <rPr>
        <vertAlign val="superscript"/>
        <sz val="9"/>
        <rFont val="Arial"/>
        <family val="2"/>
      </rPr>
      <t>(1)</t>
    </r>
    <r>
      <rPr>
        <sz val="9"/>
        <rFont val="Arial"/>
        <family val="2"/>
      </rPr>
      <t xml:space="preserve"> Considerando os estudos apresentados no Manual de Preenchimento do Modelo de Planilhas de Custo e de Formação de Preços do STJ, o presente modelo utiliza o percentual máximo de 5,00% (cinco por cento) para alíquota de custos indiretos e de 10,00% para margem de lucro. O(s) servidor(es) responsáveis pelo preenchimento da Planilha nº 1 (fase de planejamento) poderão sugerir o estabelecimento de outros índices máximos com base em pesquisa em contratos semelhantes no âmbito do Distrito Federal ou de outra unidade da federação pretendida e fazer uma média aritmética. Por fim, conforme Acórdão TCU n. 408/2019, respeitado o resultado da soma dos limites máximos definidos, as licitantes poderão cotar percentuais para os custos indiretos e margem de lucro fora dos patamares definidos no edital.</t>
    </r>
  </si>
  <si>
    <r>
      <rPr>
        <vertAlign val="superscript"/>
        <sz val="9"/>
        <rFont val="Arial"/>
        <family val="2"/>
      </rPr>
      <t xml:space="preserve">(2)  </t>
    </r>
    <r>
      <rPr>
        <sz val="9"/>
        <rFont val="Arial"/>
        <family val="2"/>
      </rPr>
      <t>As licitantes devem elaborar sua proposta e, por conseguinte, sua planilha com base no regime de tributação ao qual estará submetida durante a execução do contrato conforme Acórdão TCU-Plenário n. 2.647/2009.</t>
    </r>
  </si>
  <si>
    <r>
      <rPr>
        <vertAlign val="superscript"/>
        <sz val="9"/>
        <rFont val="Arial"/>
        <family val="2"/>
      </rPr>
      <t>(3) </t>
    </r>
    <r>
      <rPr>
        <sz val="9"/>
        <rFont val="Arial"/>
        <family val="2"/>
      </rPr>
      <t>Devido a aplicação da Lei 13.161/2015 (Desoneração da folha de pagamento), a contribuição previdenciária patronal (INSS) poderá não ser calculada no Submódulo 2.2, sendo substituída pela contribuição previdenciária sobre a receita bruta (CPRB) por meio de alíquota diferenciada de acordo com a atividade, incidindo sobre o faturamento (compondo o módulo 6).</t>
    </r>
  </si>
  <si>
    <t>Item</t>
  </si>
  <si>
    <t>Descrição</t>
  </si>
  <si>
    <t>Retenções</t>
  </si>
  <si>
    <t>Férias e 1/3 Constitucional (sobre remuneração)*</t>
  </si>
  <si>
    <t>13º Salário (sobre remuneração)**</t>
  </si>
  <si>
    <t xml:space="preserve">Subtotal das provisões </t>
  </si>
  <si>
    <t>Incidência do submódulo 2.2 (sobre a remuneração)***</t>
  </si>
  <si>
    <t>Indenização - Rescisões sem justa causa - Multa do FGTS (sobre remuneração)****</t>
  </si>
  <si>
    <t>Percentual da Retenção Mensal por Posto/Cargo/Profissional (sobre remuneração)</t>
  </si>
  <si>
    <t>* Férias e 1/3 Constitucional, conforme item 14 do Anexo XII da IN n. 5/2017 e Acordão 2161/2021 - TCU - Plenário</t>
  </si>
  <si>
    <t>** 13º Salário , conforme item 14 do Anexo XII da IN n. 5/2017</t>
  </si>
  <si>
    <t>***  A incidência recai sobre as verbas de 13º salário, férias e 1/3 constitucional, variando de acordo com a RAT e FAP ajustada da empresa.</t>
  </si>
  <si>
    <t>*** Memória de cálculo da incidência = (% total do submódulo 2.2 * 20,43%)/100</t>
  </si>
  <si>
    <t>**** Lei nº 13.932, de 11 de dezembro de 2019: "Art. 12. A partir de 1º de janeiro de 2020, fica extinta a contribuição social instituída por meio do art. 1º da Lei Complementar nº 110, de 29 de junho de 2001". Ou seja, o percentual de " Multa sobre FGTS e contribuição social sobre o aviso prévio indenizado e sobre o aviso prévio trabalhado", constante na Conta-Depósito Vinculada - Bloqueada para Movimentação do item 14 do Anexo XII da IN nº 5, de 2017,  passa a ser de 4% (quatro por cento) ao invés de 5% (cinco por cento) . "https://www.gov.br/compras/pt-br/agente-publico/orientacoes-e-procedimentos/26-extincao-da-contribuicao-social-de-10-sobre-o-fgts-e-os-contratos-administrativos#:~:text=A%20partir%20de%201%C2%BA%20de,29%20de%20junho%20de%202001.%22"</t>
  </si>
  <si>
    <t/>
  </si>
  <si>
    <t>DETALHAMENTO DO CUSTO DO VALE TRANSPORTE (VT)</t>
  </si>
  <si>
    <t>TODOS OS PROFISSIONAIS</t>
  </si>
  <si>
    <t>PERCURSO</t>
  </si>
  <si>
    <t>CUSTO UNITÁRIO DO VT (A)</t>
  </si>
  <si>
    <t>QUANTIDADE MENSAL PARA CADA EMPREGADO (B)</t>
  </si>
  <si>
    <t>TOTAL (C=AxB)</t>
  </si>
  <si>
    <t>Residência/Rodoviária</t>
  </si>
  <si>
    <t>Rodoviária/Residência</t>
  </si>
  <si>
    <t>Rodoviária/CJF</t>
  </si>
  <si>
    <t>CJF/Rodoviária</t>
  </si>
  <si>
    <t>TOTAL</t>
  </si>
  <si>
    <t>POSTO DE TRABALHO</t>
  </si>
  <si>
    <t>SALÁRIO BASE (A)</t>
  </si>
  <si>
    <t>CUSTO DO VALE TRANSPORTE (B)</t>
  </si>
  <si>
    <t>% DE DESCONTO (C)</t>
  </si>
  <si>
    <t>PARTICIPAÇÃO DO TRABALHADOR (AxC=D)</t>
  </si>
  <si>
    <t>CUSTO UNITÁRIO MENSAL DO VALE TRANSPORTE 
(E=B-D)</t>
  </si>
  <si>
    <t>Cargo 01 - XXXX</t>
  </si>
  <si>
    <t>Cargo 02 - XXXX</t>
  </si>
  <si>
    <t>Cargo 03 - XXXX</t>
  </si>
  <si>
    <t>Cargo 04 - XXXX</t>
  </si>
  <si>
    <t>Cargo 05 - XXXX</t>
  </si>
  <si>
    <t>FÓRMULAS</t>
  </si>
  <si>
    <t>DETALHAMENTO DO CUSTO DO AUXÍLIO-ALIMENTAÇÃO (VA)</t>
  </si>
  <si>
    <t>QUANTIDADE MENSAL PARA CADA EMPREGADO</t>
  </si>
  <si>
    <t>Custo Unitário</t>
  </si>
  <si>
    <t>Custo Médio Unitário</t>
  </si>
  <si>
    <t>% DE DESCONTO PAT (C)</t>
  </si>
  <si>
    <t>CCT n. xx/xxxx</t>
  </si>
  <si>
    <t>* Os campos de "Adesão ao PAT" somente devem ser preenchidos se a empresa aderir o Programa de Alimentação ao Trabalhador.</t>
  </si>
  <si>
    <t>Adesão ao PAT*</t>
  </si>
  <si>
    <t>Participação Patronal</t>
  </si>
  <si>
    <t xml:space="preserve">CUSTO UNITÁRIO MENSAL ASSISTÊNCIA MÉDICA - PATRONAL </t>
  </si>
  <si>
    <t xml:space="preserve">Cargo 02 - </t>
  </si>
  <si>
    <t xml:space="preserve">Cargo 01 - </t>
  </si>
  <si>
    <t xml:space="preserve">Cargo 03 - </t>
  </si>
  <si>
    <t xml:space="preserve">Cargo 04 - </t>
  </si>
  <si>
    <t xml:space="preserve">Cargo 05 - </t>
  </si>
  <si>
    <t>SALÁRIO BASE</t>
  </si>
  <si>
    <t>% PARTICIPAÇÃO PATRONAL</t>
  </si>
  <si>
    <t>CUSTO ESTIMADO MENSAL (A)</t>
  </si>
  <si>
    <t>SALÁRIO BASE (B)</t>
  </si>
  <si>
    <t>CUSTO UNITÁRIO MENSAL DO VALE ALIMENTAÇÃO (E=A-D)</t>
  </si>
  <si>
    <t>DETALHAMENTO DO CUSTO DA ASSISTÊNCIA MÉDICA</t>
  </si>
  <si>
    <t>Id.</t>
  </si>
  <si>
    <t>Peças</t>
  </si>
  <si>
    <t>Qtd. Profissionais</t>
  </si>
  <si>
    <t>Qtde Conjuntos*</t>
  </si>
  <si>
    <t>Custo Total</t>
  </si>
  <si>
    <t>Valor mensal por profissional</t>
  </si>
  <si>
    <t>DETALHAMENTO DO CUSTO DE UNIFORMES</t>
  </si>
  <si>
    <t>Quantidade</t>
  </si>
  <si>
    <t>UASG</t>
  </si>
  <si>
    <t>Custo médio estimado</t>
  </si>
  <si>
    <t>Custo mensal por profissional*</t>
  </si>
  <si>
    <t>Custo mensal por profissional</t>
  </si>
  <si>
    <t>Regime de Tributação:</t>
  </si>
  <si>
    <t>DETALHAMENTO CUSTO MATERIAL/EPI/EQUIPAMENTO/OUTROS</t>
  </si>
  <si>
    <t>Proporcional de Férias, 1/3 Férias e 13ª Salário sobre custo de reposição (exceto licença maternidade)</t>
  </si>
  <si>
    <t xml:space="preserve">Subtotal antes da incidência de Proporcional de Férias, 1/3 e 13º Salário sobre custo de reposição </t>
  </si>
  <si>
    <t>Subtotal antes da incidência do Submódulo 2.2 sobre custo de reposição</t>
  </si>
  <si>
    <t>Incidência do Submódulo 2.2 sobre custo de reposição</t>
  </si>
  <si>
    <t>Substituto na cobertura de Ausência por Doença</t>
  </si>
  <si>
    <t>Substituto na cobertura de outras ausências</t>
  </si>
  <si>
    <r>
      <t xml:space="preserve">Proporcional de Férias, 1/3 Férias e 13ª Salário sobre custo de reposição (exceto licença maternidade) </t>
    </r>
    <r>
      <rPr>
        <b/>
        <vertAlign val="superscript"/>
        <sz val="9"/>
        <rFont val="Arial"/>
        <family val="2"/>
      </rPr>
      <t>(7)</t>
    </r>
  </si>
  <si>
    <t>(0,1163-0,0099) x [(1/12)+(1/12)+(1/12 x 1/3)] x 100 = 2,07%</t>
  </si>
  <si>
    <t>(0,3680 x 0,1370) x 100 = 5,04%</t>
  </si>
  <si>
    <t>Total do custo de reposição do profissional ausente</t>
  </si>
  <si>
    <r>
      <rPr>
        <vertAlign val="superscript"/>
        <sz val="9"/>
        <rFont val="Arial"/>
        <family val="2"/>
      </rPr>
      <t>(7)</t>
    </r>
    <r>
      <rPr>
        <sz val="9"/>
        <rFont val="Arial"/>
        <family val="2"/>
      </rPr>
      <t xml:space="preserve"> A cada substituição, o empregado substituto faz jus além da remuneração, às férias proporcionais com acréscimo de um terço e 13º salário proporcional ao período trabalhado durante a ausência do titular. </t>
    </r>
  </si>
  <si>
    <t>Contrato</t>
  </si>
  <si>
    <t>Transporte</t>
  </si>
  <si>
    <t xml:space="preserve">Auxílio-Refeição/Alimentação </t>
  </si>
  <si>
    <t>Tipo de Serviço</t>
  </si>
  <si>
    <t>Nota 1: Valores mensais por empregado.</t>
  </si>
  <si>
    <t>(Módudo1 + Módulo2 + Módulo3 + Módulo4 + Módulo5) x 5%</t>
  </si>
  <si>
    <t>(Módudo1 + Módulo2 + Módulo3 + Módulo4 + Módulo5 + Custos indiretos) x 10%</t>
  </si>
  <si>
    <t>Nota 1: Como a planilha de custos e formação de preços é calculada mensalmente, provisiona-se proporcionalmente 1/12 (um doze avos) dos valores referentes a gratificação natalina, férias e adicional de férias. (Redação dada pela Instrução Normativa nº 7, de 2018).</t>
  </si>
  <si>
    <t>Nota 4: Esses percentuais incidem sobre o Módulo 1 e o Submódulo 2.1. (Redação dada pela Instrução Normativa nº 7, de 2018).</t>
  </si>
  <si>
    <t>Nota 1: Os itens que contemplam o módulo 4 se referem ao custo dos dias trabalhados pelo repositor/substituto, quando o empregado alocado na prestação de serviço estiver ausente, conforme as previsões estabelecidas na legislação. (Redação dada pela Instrução Normativa nº 7, de 2018).</t>
  </si>
  <si>
    <t>Nota 3: A rubrica férias tem como objetivo principal suprir a necessidade do pagamento das férias remuneradas ao final do contrato de 12 meses, tornando-se custo não renovável após o referido período. Assim, o percentual de 8,33% será suprimido após os 12 meses de vigência do contrato (Incluído pela Instrução Normativa nº 7, de 2018). Recomenda-se verificar explicação da rúbrica na aba "Notas Explicativas".</t>
  </si>
  <si>
    <t>2026/2026</t>
  </si>
  <si>
    <t>GARI</t>
  </si>
  <si>
    <t>5142-15</t>
  </si>
  <si>
    <t>AUXILIAR DE SERVIÇOS GERAIS</t>
  </si>
  <si>
    <t>Município de Poconé/MT</t>
  </si>
  <si>
    <t>Município de Britania/GO</t>
  </si>
  <si>
    <t>Escola de Especialistas da Aueronáutica</t>
  </si>
  <si>
    <t>Pregão Eletrônico nº 5/2025</t>
  </si>
  <si>
    <t>Pregão Presencial nº 8428</t>
  </si>
  <si>
    <t>Processo nº 0001 - NFE nº 968</t>
  </si>
  <si>
    <t xml:space="preserve">Conjunto composto por camisa e calça ou peças equivalentes, confeccionado em tecido misto (algodão/poliéster ou similar), gramatura média, costuras reforçadas, tamanhos variados. </t>
  </si>
  <si>
    <t>Total para 12 meses</t>
  </si>
  <si>
    <t>Nota:</t>
  </si>
  <si>
    <t>O detalhamento completo da pesquisa de preços pode ser verificada no link:</t>
  </si>
  <si>
    <t>https://verificador.bdsgp.com.br/?q=ZOAsPAZe7PoRkvkY</t>
  </si>
  <si>
    <t>Máscara PFF2</t>
  </si>
  <si>
    <t>Pregão Eletrônico nº 78/2025</t>
  </si>
  <si>
    <t>Pregão Eletrônico nº 40/2025</t>
  </si>
  <si>
    <t xml:space="preserve"> Pregão Eletrônico nº 13/2025</t>
  </si>
  <si>
    <t>Pregão Eletrônico nº 50/2025</t>
  </si>
  <si>
    <t>Pregão Eletrônico nº 31/2025</t>
  </si>
  <si>
    <t>Colete Refletivo</t>
  </si>
  <si>
    <t>Pregão Presencial nº 29/2025</t>
  </si>
  <si>
    <t>Pregão Eletrônico nº 74/2025</t>
  </si>
  <si>
    <t>Dispensa nº 725/2025</t>
  </si>
  <si>
    <t>Chapéu proteção solar</t>
  </si>
  <si>
    <t>Pregão Presencial nº 02/2026</t>
  </si>
  <si>
    <t>Pregão Eletrônico nº 34-2/2025</t>
  </si>
  <si>
    <t>Processo nº 3 NFE 151601</t>
  </si>
  <si>
    <t>PLANILHA DE CUSTOS E FORMAÇÃO DE PREÇOS DO SERVIÇO DE GARI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</si>
</sst>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R$&quot;* #,##0.00_-;\-&quot;R$&quot;* #,##0.00_-;_-&quot;R$&quot;* &quot;-&quot;??_-;_-@_-"/>
    <numFmt numFmtId="43" formatCode="_-* #,##0.00_-;\-* #,##0.00_-;_-* &quot;-&quot;??_-;_-@_-"/>
    <numFmt numFmtId="164" formatCode="_(&quot;R$ &quot;* #,##0.00_);_(&quot;R$ &quot;* \(#,##0.00\);_(&quot;R$ &quot;* &quot;-&quot;??_);_(@_)"/>
    <numFmt numFmtId="165" formatCode="0.000%"/>
    <numFmt numFmtId="166" formatCode="0.0%"/>
    <numFmt numFmtId="167" formatCode="_-[$R$-416]\ * #,##0.00_-;\-[$R$-416]\ * #,##0.00_-;_-[$R$-416]\ * &quot;-&quot;??_-;_-@_-"/>
  </numFmts>
  <fonts count="50">
    <font>
      <sz val="11"/>
      <color theme="1"/>
      <name val="Calibri"/>
      <family val="2"/>
      <scheme val="minor"/>
    </font>
    <font>
      <sz val="11"/>
      <color theme="1"/>
      <name val="Calibri"/>
      <family val="2"/>
      <scheme val="minor"/>
    </font>
    <font>
      <b/>
      <sz val="10"/>
      <color theme="0"/>
      <name val="Calibri "/>
    </font>
    <font>
      <sz val="10"/>
      <color theme="1"/>
      <name val="Calibri "/>
    </font>
    <font>
      <b/>
      <sz val="10"/>
      <name val="Calibri "/>
    </font>
    <font>
      <b/>
      <sz val="10"/>
      <color theme="1"/>
      <name val="Calibri "/>
    </font>
    <font>
      <sz val="10"/>
      <name val="Arial"/>
      <family val="2"/>
    </font>
    <font>
      <b/>
      <sz val="10"/>
      <color indexed="8"/>
      <name val="Calibri "/>
    </font>
    <font>
      <sz val="10"/>
      <color rgb="FFFF0000"/>
      <name val="Calibri "/>
    </font>
    <font>
      <sz val="10"/>
      <name val="Calibri "/>
    </font>
    <font>
      <b/>
      <sz val="10"/>
      <name val="Arial"/>
      <family val="2"/>
    </font>
    <font>
      <b/>
      <sz val="11"/>
      <color theme="1"/>
      <name val="Calibri"/>
      <family val="2"/>
      <scheme val="minor"/>
    </font>
    <font>
      <u/>
      <sz val="11"/>
      <color theme="10"/>
      <name val="Calibri"/>
      <family val="2"/>
      <scheme val="minor"/>
    </font>
    <font>
      <sz val="11"/>
      <color theme="1"/>
      <name val="Arial"/>
      <family val="2"/>
    </font>
    <font>
      <b/>
      <sz val="12"/>
      <color rgb="FFFF0000"/>
      <name val="Arial"/>
      <family val="2"/>
    </font>
    <font>
      <b/>
      <sz val="9"/>
      <name val="Arial"/>
      <family val="2"/>
    </font>
    <font>
      <sz val="9"/>
      <name val="Arial"/>
      <family val="2"/>
    </font>
    <font>
      <vertAlign val="superscript"/>
      <sz val="9"/>
      <name val="Arial"/>
      <family val="2"/>
    </font>
    <font>
      <sz val="8"/>
      <name val="Arial"/>
      <family val="2"/>
    </font>
    <font>
      <sz val="11"/>
      <color indexed="8"/>
      <name val="Calibri"/>
      <family val="2"/>
    </font>
    <font>
      <vertAlign val="superscript"/>
      <sz val="8"/>
      <name val="Arial"/>
      <family val="2"/>
    </font>
    <font>
      <b/>
      <vertAlign val="superscript"/>
      <sz val="8"/>
      <name val="Arial"/>
      <family val="2"/>
    </font>
    <font>
      <b/>
      <vertAlign val="superscript"/>
      <sz val="9"/>
      <name val="Arial"/>
      <family val="2"/>
    </font>
    <font>
      <b/>
      <u/>
      <sz val="9"/>
      <name val="Arial"/>
      <family val="2"/>
    </font>
    <font>
      <b/>
      <sz val="8"/>
      <name val="Arial"/>
      <family val="2"/>
    </font>
    <font>
      <sz val="9"/>
      <color rgb="FFFF0000"/>
      <name val="Arial"/>
      <family val="2"/>
    </font>
    <font>
      <b/>
      <sz val="9"/>
      <color rgb="FFFF0000"/>
      <name val="Arial"/>
      <family val="2"/>
    </font>
    <font>
      <b/>
      <sz val="11"/>
      <color theme="1"/>
      <name val="Arial"/>
      <family val="2"/>
    </font>
    <font>
      <sz val="8"/>
      <color rgb="FFFF0000"/>
      <name val="Arial"/>
      <family val="2"/>
    </font>
    <font>
      <strike/>
      <sz val="9"/>
      <name val="Arial"/>
      <family val="2"/>
    </font>
    <font>
      <u/>
      <sz val="8"/>
      <name val="Calibri"/>
      <family val="2"/>
      <scheme val="minor"/>
    </font>
    <font>
      <vertAlign val="superscript"/>
      <sz val="9"/>
      <color rgb="FFFF0000"/>
      <name val="Arial"/>
      <family val="2"/>
    </font>
    <font>
      <sz val="11"/>
      <name val="Arial"/>
      <family val="2"/>
    </font>
    <font>
      <sz val="11"/>
      <color rgb="FFFF0000"/>
      <name val="Arial"/>
      <family val="2"/>
    </font>
    <font>
      <sz val="8"/>
      <color theme="1"/>
      <name val="Calibri"/>
      <family val="2"/>
      <scheme val="minor"/>
    </font>
    <font>
      <b/>
      <sz val="10"/>
      <color theme="0"/>
      <name val="Calibri"/>
      <family val="2"/>
      <scheme val="minor"/>
    </font>
    <font>
      <sz val="10"/>
      <color theme="1"/>
      <name val="Calibri"/>
      <family val="2"/>
      <scheme val="minor"/>
    </font>
    <font>
      <b/>
      <sz val="10"/>
      <color theme="1"/>
      <name val="Calibri"/>
      <family val="2"/>
      <scheme val="minor"/>
    </font>
    <font>
      <b/>
      <sz val="10"/>
      <color rgb="FF000000"/>
      <name val="Calibri"/>
      <family val="2"/>
      <scheme val="minor"/>
    </font>
    <font>
      <sz val="11"/>
      <color theme="1"/>
      <name val="Times New Roman"/>
      <family val="1"/>
    </font>
    <font>
      <b/>
      <sz val="10"/>
      <color theme="1"/>
      <name val="Calibri"/>
      <family val="2"/>
      <scheme val="minor"/>
    </font>
    <font>
      <b/>
      <sz val="10"/>
      <color rgb="FF000000"/>
      <name val="Calibri"/>
      <family val="2"/>
      <scheme val="minor"/>
    </font>
    <font>
      <sz val="10"/>
      <color theme="1"/>
      <name val="Calibri"/>
      <family val="2"/>
      <scheme val="minor"/>
    </font>
    <font>
      <b/>
      <sz val="10"/>
      <color theme="0"/>
      <name val="Calibri"/>
      <family val="2"/>
      <scheme val="minor"/>
    </font>
    <font>
      <sz val="10"/>
      <color rgb="FF000000"/>
      <name val="Calibri"/>
      <family val="2"/>
      <scheme val="minor"/>
    </font>
    <font>
      <sz val="10"/>
      <name val="Calibri"/>
      <family val="2"/>
      <scheme val="minor"/>
    </font>
    <font>
      <sz val="12"/>
      <color theme="1"/>
      <name val="Times New Roman"/>
      <family val="1"/>
    </font>
    <font>
      <b/>
      <sz val="10"/>
      <name val="Calibri"/>
      <family val="2"/>
      <scheme val="minor"/>
    </font>
    <font>
      <b/>
      <sz val="10"/>
      <color theme="0"/>
      <name val="Arial"/>
      <family val="2"/>
    </font>
    <font>
      <b/>
      <sz val="8"/>
      <color theme="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
      <patternFill patternType="solid">
        <fgColor theme="0" tint="-0.499984740745262"/>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style="medium">
        <color indexed="64"/>
      </left>
      <right style="thin">
        <color rgb="FF000000"/>
      </right>
      <top style="thin">
        <color rgb="FF000000"/>
      </top>
      <bottom style="thin">
        <color rgb="FF000000"/>
      </bottom>
      <diagonal/>
    </border>
    <border>
      <left style="medium">
        <color indexed="64"/>
      </left>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style="thin">
        <color rgb="FF000000"/>
      </top>
      <bottom/>
      <diagonal/>
    </border>
    <border>
      <left style="thin">
        <color rgb="FF000000"/>
      </left>
      <right style="medium">
        <color indexed="64"/>
      </right>
      <top style="thin">
        <color rgb="FF000000"/>
      </top>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bottom style="thin">
        <color rgb="FF000000"/>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right style="thin">
        <color rgb="FF000000"/>
      </right>
      <top style="thin">
        <color indexed="64"/>
      </top>
      <bottom/>
      <diagonal/>
    </border>
    <border>
      <left style="thin">
        <color indexed="64"/>
      </left>
      <right style="thin">
        <color rgb="FF000000"/>
      </right>
      <top/>
      <bottom style="thin">
        <color indexed="64"/>
      </bottom>
      <diagonal/>
    </border>
    <border>
      <left/>
      <right style="thin">
        <color rgb="FF000000"/>
      </right>
      <top/>
      <bottom style="thin">
        <color indexed="64"/>
      </bottom>
      <diagonal/>
    </border>
    <border>
      <left/>
      <right style="thin">
        <color rgb="FF000000"/>
      </right>
      <top/>
      <bottom style="thin">
        <color rgb="FF000000"/>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2" fillId="0" borderId="0" applyNumberFormat="0" applyFill="0" applyBorder="0" applyAlignment="0" applyProtection="0"/>
    <xf numFmtId="9" fontId="19" fillId="0" borderId="0" applyFont="0" applyFill="0" applyBorder="0" applyAlignment="0" applyProtection="0"/>
    <xf numFmtId="0" fontId="6" fillId="0" borderId="0"/>
    <xf numFmtId="164" fontId="19" fillId="0" borderId="0" applyFont="0" applyFill="0" applyBorder="0" applyAlignment="0" applyProtection="0"/>
  </cellStyleXfs>
  <cellXfs count="502">
    <xf numFmtId="0" fontId="0" fillId="0" borderId="0" xfId="0"/>
    <xf numFmtId="0" fontId="3" fillId="0" borderId="0" xfId="0" applyFont="1" applyAlignment="1">
      <alignment vertical="center"/>
    </xf>
    <xf numFmtId="0" fontId="3" fillId="0" borderId="1" xfId="0" applyFont="1" applyBorder="1" applyAlignment="1">
      <alignment vertical="center" wrapText="1"/>
    </xf>
    <xf numFmtId="0" fontId="3" fillId="0" borderId="1" xfId="0" applyFont="1" applyBorder="1" applyAlignment="1">
      <alignment vertical="center"/>
    </xf>
    <xf numFmtId="10" fontId="3" fillId="0" borderId="1" xfId="3" applyNumberFormat="1" applyFont="1" applyBorder="1" applyAlignment="1">
      <alignment vertical="center"/>
    </xf>
    <xf numFmtId="10" fontId="5" fillId="2" borderId="1" xfId="3" applyNumberFormat="1" applyFont="1" applyFill="1" applyBorder="1" applyAlignment="1">
      <alignment vertical="center"/>
    </xf>
    <xf numFmtId="10" fontId="3" fillId="0" borderId="1" xfId="0" applyNumberFormat="1" applyFont="1" applyBorder="1" applyAlignment="1">
      <alignment vertical="center"/>
    </xf>
    <xf numFmtId="0" fontId="3" fillId="4" borderId="1" xfId="0" applyFont="1" applyFill="1" applyBorder="1" applyAlignment="1">
      <alignment horizontal="center" vertical="center"/>
    </xf>
    <xf numFmtId="43" fontId="3" fillId="0" borderId="1" xfId="1" applyFont="1" applyBorder="1" applyAlignment="1">
      <alignment vertical="center"/>
    </xf>
    <xf numFmtId="0" fontId="7" fillId="0" borderId="1" xfId="0" applyFont="1" applyBorder="1" applyAlignment="1">
      <alignment vertical="center"/>
    </xf>
    <xf numFmtId="44" fontId="3" fillId="0" borderId="0" xfId="2" applyFont="1" applyAlignment="1">
      <alignment vertical="center"/>
    </xf>
    <xf numFmtId="43" fontId="3" fillId="0" borderId="0" xfId="0" applyNumberFormat="1" applyFont="1" applyAlignment="1">
      <alignment vertical="center"/>
    </xf>
    <xf numFmtId="0" fontId="8" fillId="0" borderId="0" xfId="0" applyFont="1" applyAlignment="1">
      <alignment vertical="center"/>
    </xf>
    <xf numFmtId="10" fontId="5" fillId="2" borderId="1" xfId="3" applyNumberFormat="1" applyFont="1" applyFill="1" applyBorder="1" applyAlignment="1">
      <alignment horizontal="right" vertical="center"/>
    </xf>
    <xf numFmtId="10" fontId="6" fillId="0" borderId="1" xfId="0" applyNumberFormat="1" applyFont="1" applyBorder="1" applyAlignment="1">
      <alignment horizontal="right" vertical="center"/>
    </xf>
    <xf numFmtId="10" fontId="10" fillId="2" borderId="1" xfId="0" applyNumberFormat="1" applyFont="1" applyFill="1" applyBorder="1" applyAlignment="1">
      <alignment vertical="center"/>
    </xf>
    <xf numFmtId="0" fontId="5" fillId="2" borderId="1" xfId="0" applyFont="1" applyFill="1" applyBorder="1" applyAlignment="1">
      <alignment horizontal="center" vertical="center"/>
    </xf>
    <xf numFmtId="10" fontId="5" fillId="2" borderId="1" xfId="0" applyNumberFormat="1" applyFont="1" applyFill="1" applyBorder="1" applyAlignment="1">
      <alignment vertical="center"/>
    </xf>
    <xf numFmtId="43" fontId="3" fillId="2" borderId="1" xfId="1" applyFont="1" applyFill="1" applyBorder="1" applyAlignment="1">
      <alignment vertical="center"/>
    </xf>
    <xf numFmtId="0" fontId="5" fillId="2" borderId="4" xfId="0" applyFont="1" applyFill="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vertical="center"/>
    </xf>
    <xf numFmtId="0" fontId="3" fillId="0" borderId="7" xfId="0" applyFont="1" applyBorder="1" applyAlignment="1">
      <alignment vertical="center"/>
    </xf>
    <xf numFmtId="0" fontId="5" fillId="2" borderId="5" xfId="0" applyFont="1" applyFill="1" applyBorder="1" applyAlignment="1">
      <alignment horizontal="center" vertical="center"/>
    </xf>
    <xf numFmtId="0" fontId="5" fillId="0" borderId="4" xfId="0" applyFont="1" applyBorder="1" applyAlignment="1">
      <alignment horizontal="center" vertical="center"/>
    </xf>
    <xf numFmtId="43" fontId="9" fillId="3" borderId="5" xfId="1" applyFont="1" applyFill="1" applyBorder="1" applyAlignment="1">
      <alignment vertical="center"/>
    </xf>
    <xf numFmtId="43" fontId="4" fillId="2" borderId="5" xfId="1" applyFont="1" applyFill="1" applyBorder="1" applyAlignment="1">
      <alignment horizontal="center" vertical="center"/>
    </xf>
    <xf numFmtId="43" fontId="4" fillId="2" borderId="5" xfId="1" applyFont="1" applyFill="1" applyBorder="1" applyAlignment="1">
      <alignment vertical="center"/>
    </xf>
    <xf numFmtId="0" fontId="7" fillId="0" borderId="4" xfId="0" applyFont="1" applyBorder="1" applyAlignment="1">
      <alignment horizontal="center" vertical="center"/>
    </xf>
    <xf numFmtId="43" fontId="6" fillId="3" borderId="5" xfId="1" applyFont="1" applyFill="1" applyBorder="1" applyAlignment="1">
      <alignment horizontal="right" vertical="center"/>
    </xf>
    <xf numFmtId="43" fontId="3" fillId="3" borderId="5" xfId="1" applyFont="1" applyFill="1" applyBorder="1" applyAlignment="1">
      <alignment vertical="center"/>
    </xf>
    <xf numFmtId="43" fontId="5" fillId="2" borderId="5" xfId="1" applyFont="1" applyFill="1" applyBorder="1" applyAlignment="1">
      <alignment vertical="center"/>
    </xf>
    <xf numFmtId="43" fontId="4" fillId="2" borderId="13" xfId="1" applyFont="1" applyFill="1" applyBorder="1" applyAlignment="1">
      <alignment vertical="center"/>
    </xf>
    <xf numFmtId="10" fontId="6" fillId="0" borderId="1" xfId="0" applyNumberFormat="1" applyFont="1" applyBorder="1" applyAlignment="1">
      <alignment vertical="center"/>
    </xf>
    <xf numFmtId="43" fontId="10" fillId="3" borderId="5" xfId="1" applyFont="1" applyFill="1" applyBorder="1" applyAlignment="1">
      <alignment vertical="center"/>
    </xf>
    <xf numFmtId="0" fontId="5" fillId="0" borderId="1" xfId="0" applyFont="1" applyBorder="1" applyAlignment="1">
      <alignment vertical="center"/>
    </xf>
    <xf numFmtId="10" fontId="10" fillId="0" borderId="1" xfId="0" applyNumberFormat="1" applyFont="1" applyBorder="1" applyAlignment="1">
      <alignment vertical="center"/>
    </xf>
    <xf numFmtId="10" fontId="6" fillId="0" borderId="1" xfId="3" applyNumberFormat="1" applyFont="1" applyFill="1" applyBorder="1" applyAlignment="1">
      <alignment horizontal="right" vertical="center"/>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10" fontId="3" fillId="0" borderId="0" xfId="3" applyNumberFormat="1" applyFont="1" applyAlignment="1">
      <alignment vertical="center"/>
    </xf>
    <xf numFmtId="0" fontId="13" fillId="4" borderId="0" xfId="0" applyFont="1" applyFill="1"/>
    <xf numFmtId="0" fontId="13" fillId="4" borderId="0" xfId="0" applyFont="1" applyFill="1" applyAlignment="1">
      <alignment horizontal="center" vertical="center"/>
    </xf>
    <xf numFmtId="0" fontId="14" fillId="4" borderId="0" xfId="0" applyFont="1" applyFill="1" applyAlignment="1">
      <alignment horizontal="center" vertical="center"/>
    </xf>
    <xf numFmtId="0" fontId="14" fillId="4" borderId="0" xfId="0" applyFont="1" applyFill="1" applyAlignment="1">
      <alignment horizontal="center"/>
    </xf>
    <xf numFmtId="0" fontId="13" fillId="4" borderId="0" xfId="0" applyFont="1" applyFill="1" applyAlignment="1">
      <alignment vertical="center"/>
    </xf>
    <xf numFmtId="0" fontId="15" fillId="3" borderId="1" xfId="0" applyFont="1" applyFill="1" applyBorder="1" applyAlignment="1">
      <alignment horizontal="center" vertical="center"/>
    </xf>
    <xf numFmtId="0" fontId="13" fillId="0" borderId="0" xfId="0" applyFont="1" applyAlignment="1">
      <alignment vertical="center"/>
    </xf>
    <xf numFmtId="0" fontId="16" fillId="0" borderId="1" xfId="0" applyFont="1" applyBorder="1" applyAlignment="1">
      <alignment horizontal="center" vertical="center"/>
    </xf>
    <xf numFmtId="0" fontId="16" fillId="0" borderId="1" xfId="0" applyFont="1" applyBorder="1" applyAlignment="1">
      <alignment vertical="center"/>
    </xf>
    <xf numFmtId="0" fontId="18" fillId="4" borderId="1" xfId="0" applyFont="1" applyFill="1" applyBorder="1" applyAlignment="1">
      <alignment horizontal="justify" vertical="center"/>
    </xf>
    <xf numFmtId="0" fontId="13" fillId="0" borderId="0" xfId="0" applyFont="1"/>
    <xf numFmtId="0" fontId="18" fillId="4" borderId="1" xfId="0" applyFont="1" applyFill="1" applyBorder="1" applyAlignment="1">
      <alignment horizontal="justify" vertical="center" wrapText="1"/>
    </xf>
    <xf numFmtId="0" fontId="16" fillId="0" borderId="1" xfId="0" applyFont="1" applyBorder="1" applyAlignment="1">
      <alignment vertical="center" wrapText="1"/>
    </xf>
    <xf numFmtId="0" fontId="13" fillId="4" borderId="0" xfId="0" applyFont="1" applyFill="1" applyAlignment="1">
      <alignment horizontal="left" vertical="center" indent="3"/>
    </xf>
    <xf numFmtId="0" fontId="13" fillId="0" borderId="0" xfId="0" applyFont="1" applyAlignment="1">
      <alignment horizontal="left" vertical="center" indent="3"/>
    </xf>
    <xf numFmtId="0" fontId="25" fillId="4" borderId="0" xfId="0" applyFont="1" applyFill="1" applyAlignment="1">
      <alignment horizontal="center" vertical="center"/>
    </xf>
    <xf numFmtId="0" fontId="25" fillId="4" borderId="0" xfId="0" applyFont="1" applyFill="1"/>
    <xf numFmtId="0" fontId="26" fillId="4" borderId="0" xfId="0" applyFont="1" applyFill="1" applyAlignment="1">
      <alignment horizontal="center"/>
    </xf>
    <xf numFmtId="9" fontId="15" fillId="3" borderId="1" xfId="5" applyFont="1" applyFill="1" applyBorder="1" applyAlignment="1" applyProtection="1">
      <alignment horizontal="center" vertical="center"/>
    </xf>
    <xf numFmtId="0" fontId="16" fillId="4" borderId="1" xfId="0" applyFont="1" applyFill="1" applyBorder="1" applyAlignment="1">
      <alignment horizontal="center" vertical="center"/>
    </xf>
    <xf numFmtId="0" fontId="16" fillId="4" borderId="1" xfId="0" applyFont="1" applyFill="1" applyBorder="1" applyAlignment="1">
      <alignment vertical="center"/>
    </xf>
    <xf numFmtId="10" fontId="16" fillId="4" borderId="1" xfId="6" applyNumberFormat="1" applyFont="1" applyFill="1" applyBorder="1" applyAlignment="1">
      <alignment horizontal="center" vertical="center"/>
    </xf>
    <xf numFmtId="0" fontId="18" fillId="4" borderId="1" xfId="0" applyFont="1" applyFill="1" applyBorder="1" applyAlignment="1">
      <alignment vertical="center"/>
    </xf>
    <xf numFmtId="10" fontId="15" fillId="0" borderId="17" xfId="5" applyNumberFormat="1" applyFont="1" applyBorder="1" applyAlignment="1" applyProtection="1">
      <alignment horizontal="center" vertical="center"/>
    </xf>
    <xf numFmtId="0" fontId="25" fillId="0" borderId="17" xfId="0" applyFont="1" applyBorder="1" applyAlignment="1">
      <alignment vertical="center"/>
    </xf>
    <xf numFmtId="0" fontId="26" fillId="0" borderId="0" xfId="0" applyFont="1" applyAlignment="1">
      <alignment horizontal="center" vertical="center"/>
    </xf>
    <xf numFmtId="0" fontId="26" fillId="0" borderId="0" xfId="0" applyFont="1" applyAlignment="1">
      <alignment horizontal="left"/>
    </xf>
    <xf numFmtId="10" fontId="26" fillId="0" borderId="0" xfId="5" applyNumberFormat="1" applyFont="1" applyBorder="1" applyAlignment="1" applyProtection="1">
      <alignment horizontal="center"/>
    </xf>
    <xf numFmtId="0" fontId="25" fillId="0" borderId="0" xfId="0" applyFont="1"/>
    <xf numFmtId="10" fontId="16" fillId="0" borderId="1" xfId="6" applyNumberFormat="1" applyFont="1" applyBorder="1" applyAlignment="1">
      <alignment horizontal="center" vertical="center"/>
    </xf>
    <xf numFmtId="0" fontId="16" fillId="0" borderId="14" xfId="0" applyFont="1" applyBorder="1" applyAlignment="1">
      <alignment vertical="center" wrapText="1"/>
    </xf>
    <xf numFmtId="0" fontId="16" fillId="0" borderId="17" xfId="0" applyFont="1" applyBorder="1" applyAlignment="1">
      <alignment vertical="center"/>
    </xf>
    <xf numFmtId="10" fontId="16" fillId="0" borderId="17" xfId="6" applyNumberFormat="1" applyFont="1" applyBorder="1" applyAlignment="1">
      <alignment horizontal="center" vertical="center"/>
    </xf>
    <xf numFmtId="10" fontId="15" fillId="3" borderId="17" xfId="5" applyNumberFormat="1" applyFont="1" applyFill="1" applyBorder="1" applyAlignment="1" applyProtection="1">
      <alignment horizontal="center" vertical="center"/>
    </xf>
    <xf numFmtId="0" fontId="27" fillId="4" borderId="0" xfId="0" applyFont="1" applyFill="1"/>
    <xf numFmtId="0" fontId="27" fillId="0" borderId="0" xfId="0" applyFont="1"/>
    <xf numFmtId="0" fontId="25" fillId="0" borderId="0" xfId="0" applyFont="1" applyAlignment="1">
      <alignment horizontal="center" vertical="center"/>
    </xf>
    <xf numFmtId="0" fontId="18" fillId="0" borderId="14" xfId="0" applyFont="1" applyBorder="1" applyAlignment="1">
      <alignment vertical="center"/>
    </xf>
    <xf numFmtId="0" fontId="18" fillId="0" borderId="23" xfId="0" applyFont="1" applyBorder="1" applyAlignment="1">
      <alignment vertical="center"/>
    </xf>
    <xf numFmtId="0" fontId="18" fillId="0" borderId="2" xfId="0" applyFont="1" applyBorder="1" applyAlignment="1">
      <alignment vertical="center"/>
    </xf>
    <xf numFmtId="0" fontId="16" fillId="0" borderId="14" xfId="0" applyFont="1" applyBorder="1"/>
    <xf numFmtId="0" fontId="16" fillId="0" borderId="23" xfId="0" applyFont="1" applyBorder="1"/>
    <xf numFmtId="0" fontId="18" fillId="0" borderId="14" xfId="0" applyFont="1" applyBorder="1"/>
    <xf numFmtId="0" fontId="28" fillId="0" borderId="23" xfId="0" applyFont="1" applyBorder="1"/>
    <xf numFmtId="0" fontId="28" fillId="0" borderId="2" xfId="0" applyFont="1" applyBorder="1"/>
    <xf numFmtId="0" fontId="16" fillId="0" borderId="17" xfId="0" applyFont="1" applyBorder="1" applyAlignment="1">
      <alignment horizontal="center" vertical="center"/>
    </xf>
    <xf numFmtId="0" fontId="16" fillId="0" borderId="15" xfId="0" applyFont="1" applyBorder="1"/>
    <xf numFmtId="0" fontId="16" fillId="0" borderId="3" xfId="0" applyFont="1" applyBorder="1"/>
    <xf numFmtId="0" fontId="28" fillId="0" borderId="3" xfId="0" applyFont="1" applyBorder="1"/>
    <xf numFmtId="0" fontId="28" fillId="0" borderId="16" xfId="0" applyFont="1" applyBorder="1"/>
    <xf numFmtId="10" fontId="15" fillId="3" borderId="1" xfId="5" applyNumberFormat="1" applyFont="1" applyFill="1" applyBorder="1" applyAlignment="1" applyProtection="1">
      <alignment horizontal="center" vertical="center"/>
    </xf>
    <xf numFmtId="0" fontId="16" fillId="0" borderId="1" xfId="0" applyFont="1" applyBorder="1" applyAlignment="1" applyProtection="1">
      <alignment horizontal="center" vertical="center"/>
      <protection hidden="1"/>
    </xf>
    <xf numFmtId="0" fontId="16" fillId="0" borderId="1" xfId="0" applyFont="1" applyBorder="1" applyAlignment="1" applyProtection="1">
      <alignment vertical="center"/>
      <protection hidden="1"/>
    </xf>
    <xf numFmtId="10" fontId="16" fillId="0" borderId="1" xfId="6" applyNumberFormat="1" applyFont="1" applyBorder="1" applyAlignment="1" applyProtection="1">
      <alignment horizontal="center" vertical="center"/>
      <protection hidden="1"/>
    </xf>
    <xf numFmtId="0" fontId="18" fillId="0" borderId="1" xfId="0" applyFont="1" applyBorder="1" applyAlignment="1" applyProtection="1">
      <alignment vertical="center" wrapText="1"/>
      <protection hidden="1"/>
    </xf>
    <xf numFmtId="10" fontId="13" fillId="4" borderId="0" xfId="0" applyNumberFormat="1" applyFont="1" applyFill="1"/>
    <xf numFmtId="0" fontId="16" fillId="4" borderId="1" xfId="0" applyFont="1" applyFill="1" applyBorder="1" applyAlignment="1" applyProtection="1">
      <alignment horizontal="center" vertical="center"/>
      <protection hidden="1"/>
    </xf>
    <xf numFmtId="0" fontId="16" fillId="4" borderId="1" xfId="0" applyFont="1" applyFill="1" applyBorder="1" applyAlignment="1" applyProtection="1">
      <alignment vertical="center"/>
      <protection hidden="1"/>
    </xf>
    <xf numFmtId="10" fontId="16" fillId="4" borderId="1" xfId="6" applyNumberFormat="1" applyFont="1" applyFill="1" applyBorder="1" applyAlignment="1" applyProtection="1">
      <alignment horizontal="center" vertical="center"/>
      <protection hidden="1"/>
    </xf>
    <xf numFmtId="0" fontId="18" fillId="4" borderId="0" xfId="0" applyFont="1" applyFill="1" applyAlignment="1" applyProtection="1">
      <alignment vertical="center"/>
      <protection hidden="1"/>
    </xf>
    <xf numFmtId="4" fontId="18" fillId="4" borderId="2" xfId="7" applyNumberFormat="1" applyFont="1" applyFill="1" applyBorder="1" applyAlignment="1" applyProtection="1">
      <alignment vertical="center"/>
      <protection hidden="1"/>
    </xf>
    <xf numFmtId="0" fontId="18" fillId="0" borderId="1" xfId="0" applyFont="1" applyBorder="1" applyAlignment="1" applyProtection="1">
      <alignment horizontal="center" vertical="center"/>
      <protection hidden="1"/>
    </xf>
    <xf numFmtId="0" fontId="18" fillId="0" borderId="1" xfId="0" applyFont="1" applyBorder="1" applyAlignment="1" applyProtection="1">
      <alignment vertical="center"/>
      <protection hidden="1"/>
    </xf>
    <xf numFmtId="165" fontId="18" fillId="0" borderId="1" xfId="6" applyNumberFormat="1" applyFont="1" applyBorder="1" applyAlignment="1" applyProtection="1">
      <alignment horizontal="center" vertical="center"/>
      <protection hidden="1"/>
    </xf>
    <xf numFmtId="10" fontId="15" fillId="3" borderId="1" xfId="5" applyNumberFormat="1" applyFont="1" applyFill="1" applyBorder="1" applyAlignment="1" applyProtection="1">
      <alignment horizontal="center"/>
      <protection hidden="1"/>
    </xf>
    <xf numFmtId="4" fontId="15" fillId="3" borderId="14" xfId="7" applyNumberFormat="1" applyFont="1" applyFill="1" applyBorder="1" applyAlignment="1" applyProtection="1">
      <alignment horizontal="left"/>
      <protection hidden="1"/>
    </xf>
    <xf numFmtId="4" fontId="15" fillId="3" borderId="23" xfId="7" applyNumberFormat="1" applyFont="1" applyFill="1" applyBorder="1" applyAlignment="1" applyProtection="1">
      <alignment horizontal="left"/>
      <protection hidden="1"/>
    </xf>
    <xf numFmtId="0" fontId="24" fillId="3" borderId="2" xfId="0" applyFont="1" applyFill="1" applyBorder="1" applyAlignment="1" applyProtection="1">
      <alignment horizontal="left" vertical="center"/>
      <protection hidden="1"/>
    </xf>
    <xf numFmtId="0" fontId="24" fillId="3" borderId="2" xfId="0" applyFont="1" applyFill="1" applyBorder="1" applyAlignment="1" applyProtection="1">
      <alignment vertical="center"/>
      <protection hidden="1"/>
    </xf>
    <xf numFmtId="0" fontId="26" fillId="0" borderId="0" xfId="0" applyFont="1" applyAlignment="1">
      <alignment vertical="justify"/>
    </xf>
    <xf numFmtId="0" fontId="25" fillId="0" borderId="0" xfId="0" applyFont="1" applyAlignment="1">
      <alignment horizontal="left" vertical="justify"/>
    </xf>
    <xf numFmtId="0" fontId="16" fillId="4" borderId="14" xfId="0" applyFont="1" applyFill="1" applyBorder="1" applyAlignment="1">
      <alignment vertical="center"/>
    </xf>
    <xf numFmtId="0" fontId="16" fillId="0" borderId="14" xfId="0" applyFont="1" applyBorder="1" applyAlignment="1">
      <alignment vertical="center"/>
    </xf>
    <xf numFmtId="0" fontId="18" fillId="0" borderId="1" xfId="0" applyFont="1" applyBorder="1" applyAlignment="1">
      <alignment vertical="center"/>
    </xf>
    <xf numFmtId="0" fontId="18" fillId="0" borderId="1" xfId="0" applyFont="1" applyBorder="1" applyAlignment="1">
      <alignment vertical="center" wrapText="1"/>
    </xf>
    <xf numFmtId="0" fontId="16" fillId="0" borderId="17" xfId="0" applyFont="1" applyBorder="1" applyAlignment="1">
      <alignment horizontal="left" vertical="center"/>
    </xf>
    <xf numFmtId="0" fontId="18" fillId="4" borderId="1" xfId="0" applyFont="1" applyFill="1" applyBorder="1" applyAlignment="1">
      <alignment horizontal="left" vertical="center" wrapText="1"/>
    </xf>
    <xf numFmtId="10" fontId="16" fillId="0" borderId="24" xfId="5" applyNumberFormat="1" applyFont="1" applyBorder="1" applyAlignment="1" applyProtection="1">
      <alignment horizontal="center" vertical="center"/>
    </xf>
    <xf numFmtId="0" fontId="13" fillId="4" borderId="0" xfId="0" applyFont="1" applyFill="1" applyAlignment="1">
      <alignment horizontal="justify" vertical="center" wrapText="1"/>
    </xf>
    <xf numFmtId="166" fontId="13" fillId="4" borderId="0" xfId="3" applyNumberFormat="1" applyFont="1" applyFill="1" applyAlignment="1">
      <alignment horizontal="justify" vertical="center" wrapText="1"/>
    </xf>
    <xf numFmtId="10" fontId="13" fillId="0" borderId="0" xfId="3" applyNumberFormat="1" applyFont="1"/>
    <xf numFmtId="0" fontId="25" fillId="0" borderId="18" xfId="0" applyFont="1" applyBorder="1" applyAlignment="1">
      <alignment vertical="center" wrapText="1"/>
    </xf>
    <xf numFmtId="9" fontId="13" fillId="0" borderId="0" xfId="3" applyFont="1"/>
    <xf numFmtId="0" fontId="13" fillId="0" borderId="0" xfId="0" applyFont="1" applyAlignment="1">
      <alignment horizontal="center" vertical="center"/>
    </xf>
    <xf numFmtId="0" fontId="13" fillId="4" borderId="0" xfId="0" applyFont="1" applyFill="1" applyAlignment="1">
      <alignment horizontal="center"/>
    </xf>
    <xf numFmtId="0" fontId="13" fillId="0" borderId="0" xfId="0" applyFont="1" applyAlignment="1">
      <alignment horizontal="center"/>
    </xf>
    <xf numFmtId="0" fontId="31" fillId="4" borderId="0" xfId="0" applyFont="1" applyFill="1" applyAlignment="1">
      <alignment horizontal="justify" vertical="center"/>
    </xf>
    <xf numFmtId="0" fontId="16" fillId="0" borderId="23" xfId="0" applyFont="1" applyBorder="1" applyAlignment="1">
      <alignment vertical="center"/>
    </xf>
    <xf numFmtId="0" fontId="16" fillId="0" borderId="23" xfId="0" applyFont="1" applyBorder="1" applyAlignment="1">
      <alignment horizontal="left"/>
    </xf>
    <xf numFmtId="0" fontId="16" fillId="0" borderId="23" xfId="0" applyFont="1" applyBorder="1" applyAlignment="1" applyProtection="1">
      <alignment vertical="center"/>
      <protection locked="0"/>
    </xf>
    <xf numFmtId="10" fontId="15" fillId="3" borderId="1" xfId="0" applyNumberFormat="1" applyFont="1" applyFill="1" applyBorder="1" applyAlignment="1">
      <alignment horizontal="center" vertical="center"/>
    </xf>
    <xf numFmtId="10" fontId="16" fillId="4" borderId="1" xfId="5" applyNumberFormat="1" applyFont="1" applyFill="1" applyBorder="1" applyAlignment="1" applyProtection="1">
      <alignment horizontal="center" vertical="center"/>
    </xf>
    <xf numFmtId="0" fontId="13" fillId="0" borderId="15" xfId="0" applyFont="1" applyBorder="1"/>
    <xf numFmtId="0" fontId="13" fillId="0" borderId="3" xfId="0" applyFont="1" applyBorder="1"/>
    <xf numFmtId="0" fontId="13" fillId="0" borderId="16" xfId="0" applyFont="1" applyBorder="1"/>
    <xf numFmtId="0" fontId="6" fillId="4" borderId="18" xfId="0" applyFont="1" applyFill="1" applyBorder="1"/>
    <xf numFmtId="0" fontId="6" fillId="4" borderId="0" xfId="0" applyFont="1" applyFill="1"/>
    <xf numFmtId="0" fontId="6" fillId="4" borderId="19" xfId="0" applyFont="1" applyFill="1" applyBorder="1"/>
    <xf numFmtId="0" fontId="18" fillId="4" borderId="1" xfId="0" applyFont="1" applyFill="1" applyBorder="1" applyAlignment="1">
      <alignment horizontal="center" vertical="center"/>
    </xf>
    <xf numFmtId="0" fontId="18" fillId="4" borderId="1" xfId="0" applyFont="1" applyFill="1" applyBorder="1" applyAlignment="1">
      <alignment horizontal="left" vertical="center" indent="1"/>
    </xf>
    <xf numFmtId="10" fontId="18" fillId="4" borderId="1" xfId="5" applyNumberFormat="1" applyFont="1" applyFill="1" applyBorder="1" applyAlignment="1" applyProtection="1">
      <alignment horizontal="center" vertical="center"/>
    </xf>
    <xf numFmtId="0" fontId="32" fillId="0" borderId="18" xfId="0" applyFont="1" applyBorder="1"/>
    <xf numFmtId="0" fontId="32" fillId="0" borderId="0" xfId="0" applyFont="1"/>
    <xf numFmtId="0" fontId="32" fillId="0" borderId="19" xfId="0" applyFont="1" applyBorder="1"/>
    <xf numFmtId="0" fontId="16" fillId="4" borderId="17" xfId="0" applyFont="1" applyFill="1" applyBorder="1" applyAlignment="1">
      <alignment horizontal="center" vertical="center"/>
    </xf>
    <xf numFmtId="0" fontId="16" fillId="4" borderId="17" xfId="0" applyFont="1" applyFill="1" applyBorder="1" applyAlignment="1">
      <alignment vertical="center"/>
    </xf>
    <xf numFmtId="10" fontId="16" fillId="4" borderId="17" xfId="5" applyNumberFormat="1" applyFont="1" applyFill="1" applyBorder="1" applyAlignment="1" applyProtection="1">
      <alignment horizontal="center" vertical="center"/>
    </xf>
    <xf numFmtId="4" fontId="25" fillId="4" borderId="18" xfId="7" applyNumberFormat="1" applyFont="1" applyFill="1" applyBorder="1" applyAlignment="1" applyProtection="1">
      <alignment horizontal="left"/>
    </xf>
    <xf numFmtId="4" fontId="25" fillId="4" borderId="0" xfId="7" applyNumberFormat="1" applyFont="1" applyFill="1" applyBorder="1" applyAlignment="1" applyProtection="1">
      <alignment horizontal="left"/>
    </xf>
    <xf numFmtId="4" fontId="25" fillId="4" borderId="19" xfId="7" applyNumberFormat="1" applyFont="1" applyFill="1" applyBorder="1" applyAlignment="1" applyProtection="1">
      <alignment horizontal="left"/>
    </xf>
    <xf numFmtId="0" fontId="16" fillId="4" borderId="17" xfId="0" applyFont="1" applyFill="1" applyBorder="1" applyAlignment="1">
      <alignment horizontal="left" vertical="center"/>
    </xf>
    <xf numFmtId="0" fontId="33" fillId="4" borderId="20" xfId="0" applyFont="1" applyFill="1" applyBorder="1"/>
    <xf numFmtId="0" fontId="33" fillId="4" borderId="21" xfId="0" applyFont="1" applyFill="1" applyBorder="1"/>
    <xf numFmtId="0" fontId="33" fillId="4" borderId="22" xfId="0" applyFont="1" applyFill="1" applyBorder="1"/>
    <xf numFmtId="0" fontId="10" fillId="0" borderId="0" xfId="0" applyFont="1" applyAlignment="1">
      <alignment horizontal="center" vertical="center" wrapText="1"/>
    </xf>
    <xf numFmtId="0" fontId="6" fillId="0" borderId="0" xfId="0" applyFont="1" applyAlignment="1">
      <alignment horizontal="left" vertical="center" wrapText="1"/>
    </xf>
    <xf numFmtId="10" fontId="24" fillId="2" borderId="1" xfId="3" applyNumberFormat="1" applyFont="1" applyFill="1" applyBorder="1" applyAlignment="1" applyProtection="1">
      <alignment horizontal="center" vertical="center" wrapText="1"/>
      <protection hidden="1"/>
    </xf>
    <xf numFmtId="0" fontId="6" fillId="5" borderId="1" xfId="0" applyFont="1" applyFill="1" applyBorder="1" applyAlignment="1" applyProtection="1">
      <alignment horizontal="center" vertical="center" wrapText="1"/>
      <protection hidden="1"/>
    </xf>
    <xf numFmtId="0" fontId="6" fillId="4" borderId="1" xfId="0" applyFont="1" applyFill="1" applyBorder="1" applyAlignment="1" applyProtection="1">
      <alignment horizontal="left" vertical="center" wrapText="1"/>
      <protection hidden="1"/>
    </xf>
    <xf numFmtId="10" fontId="18" fillId="4" borderId="1" xfId="3" applyNumberFormat="1" applyFont="1" applyFill="1" applyBorder="1" applyAlignment="1" applyProtection="1">
      <alignment horizontal="center" vertical="center" wrapText="1"/>
      <protection hidden="1"/>
    </xf>
    <xf numFmtId="0" fontId="6" fillId="2" borderId="1" xfId="0" applyFont="1" applyFill="1" applyBorder="1" applyAlignment="1" applyProtection="1">
      <alignment horizontal="center" vertical="center" wrapText="1"/>
      <protection hidden="1"/>
    </xf>
    <xf numFmtId="0" fontId="10" fillId="2" borderId="1" xfId="0" applyFont="1" applyFill="1" applyBorder="1" applyAlignment="1" applyProtection="1">
      <alignment horizontal="left" vertical="center" wrapText="1"/>
      <protection hidden="1"/>
    </xf>
    <xf numFmtId="10" fontId="18" fillId="4" borderId="1" xfId="0" applyNumberFormat="1" applyFont="1" applyFill="1" applyBorder="1" applyAlignment="1" applyProtection="1">
      <alignment horizontal="center" vertical="center"/>
      <protection hidden="1"/>
    </xf>
    <xf numFmtId="10" fontId="18" fillId="0" borderId="1" xfId="3" applyNumberFormat="1" applyFont="1" applyFill="1" applyBorder="1" applyAlignment="1" applyProtection="1">
      <alignment horizontal="center" vertical="center" wrapText="1"/>
      <protection hidden="1"/>
    </xf>
    <xf numFmtId="0" fontId="34" fillId="0" borderId="0" xfId="0" applyFont="1"/>
    <xf numFmtId="0" fontId="0" fillId="0" borderId="0" xfId="0" quotePrefix="1"/>
    <xf numFmtId="0" fontId="12" fillId="0" borderId="0" xfId="4"/>
    <xf numFmtId="0" fontId="36" fillId="0" borderId="0" xfId="0" applyFont="1" applyAlignment="1">
      <alignment vertical="center"/>
    </xf>
    <xf numFmtId="0" fontId="0" fillId="0" borderId="0" xfId="0" applyAlignment="1">
      <alignment vertical="center"/>
    </xf>
    <xf numFmtId="0" fontId="37" fillId="0" borderId="25" xfId="0" applyFont="1" applyBorder="1" applyAlignment="1">
      <alignment horizontal="center" vertical="center" wrapText="1"/>
    </xf>
    <xf numFmtId="167" fontId="36" fillId="0" borderId="25" xfId="0" applyNumberFormat="1" applyFont="1" applyBorder="1" applyAlignment="1">
      <alignment horizontal="center" vertical="center"/>
    </xf>
    <xf numFmtId="0" fontId="36" fillId="0" borderId="25" xfId="0" applyFont="1" applyBorder="1" applyAlignment="1">
      <alignment horizontal="center" vertical="center"/>
    </xf>
    <xf numFmtId="0" fontId="11" fillId="0" borderId="0" xfId="0" applyFont="1" applyAlignment="1">
      <alignment vertical="center" wrapText="1"/>
    </xf>
    <xf numFmtId="167" fontId="36" fillId="0" borderId="25" xfId="0" applyNumberFormat="1" applyFont="1" applyBorder="1" applyAlignment="1">
      <alignment vertical="center"/>
    </xf>
    <xf numFmtId="167" fontId="36" fillId="0" borderId="30" xfId="0" applyNumberFormat="1" applyFont="1" applyBorder="1" applyAlignment="1">
      <alignment vertical="center"/>
    </xf>
    <xf numFmtId="167" fontId="36" fillId="0" borderId="31" xfId="0" applyNumberFormat="1" applyFont="1" applyBorder="1" applyAlignment="1">
      <alignment vertical="center"/>
    </xf>
    <xf numFmtId="44" fontId="37" fillId="2" borderId="25" xfId="2" applyFont="1" applyFill="1" applyBorder="1" applyAlignment="1">
      <alignment horizontal="center" vertical="center" wrapText="1"/>
    </xf>
    <xf numFmtId="0" fontId="37" fillId="2" borderId="25" xfId="0" applyFont="1" applyFill="1" applyBorder="1" applyAlignment="1">
      <alignment horizontal="center" vertical="center" wrapText="1"/>
    </xf>
    <xf numFmtId="0" fontId="36" fillId="0" borderId="7" xfId="0" applyFont="1" applyBorder="1" applyAlignment="1">
      <alignment vertical="center"/>
    </xf>
    <xf numFmtId="0" fontId="37" fillId="0" borderId="33" xfId="0" applyFont="1" applyBorder="1" applyAlignment="1">
      <alignment horizontal="center" vertical="center" wrapText="1"/>
    </xf>
    <xf numFmtId="0" fontId="36" fillId="0" borderId="33" xfId="0" applyFont="1" applyBorder="1" applyAlignment="1">
      <alignment vertical="center"/>
    </xf>
    <xf numFmtId="0" fontId="36" fillId="0" borderId="6" xfId="0" applyFont="1" applyBorder="1" applyAlignment="1">
      <alignment vertical="center"/>
    </xf>
    <xf numFmtId="0" fontId="37" fillId="2" borderId="33" xfId="0" applyFont="1" applyFill="1" applyBorder="1" applyAlignment="1">
      <alignment horizontal="center" vertical="center" wrapText="1"/>
    </xf>
    <xf numFmtId="0" fontId="37" fillId="2" borderId="35" xfId="0" applyFont="1" applyFill="1" applyBorder="1" applyAlignment="1">
      <alignment horizontal="center" vertical="center" wrapText="1"/>
    </xf>
    <xf numFmtId="167" fontId="37" fillId="0" borderId="35" xfId="0" applyNumberFormat="1" applyFont="1" applyBorder="1" applyAlignment="1">
      <alignment vertical="center"/>
    </xf>
    <xf numFmtId="167" fontId="37" fillId="0" borderId="37" xfId="0" applyNumberFormat="1" applyFont="1" applyBorder="1" applyAlignment="1">
      <alignment vertical="center"/>
    </xf>
    <xf numFmtId="0" fontId="36" fillId="0" borderId="38" xfId="0" applyFont="1" applyBorder="1" applyAlignment="1">
      <alignment vertical="center"/>
    </xf>
    <xf numFmtId="167" fontId="36" fillId="0" borderId="39" xfId="0" applyNumberFormat="1" applyFont="1" applyBorder="1" applyAlignment="1">
      <alignment vertical="center"/>
    </xf>
    <xf numFmtId="167" fontId="37" fillId="0" borderId="40" xfId="0" applyNumberFormat="1" applyFont="1" applyBorder="1" applyAlignment="1">
      <alignment vertical="center"/>
    </xf>
    <xf numFmtId="10" fontId="36" fillId="0" borderId="25" xfId="0" applyNumberFormat="1" applyFont="1" applyBorder="1" applyAlignment="1">
      <alignment horizontal="center" vertical="center"/>
    </xf>
    <xf numFmtId="10" fontId="36" fillId="0" borderId="31" xfId="0" applyNumberFormat="1" applyFont="1" applyBorder="1" applyAlignment="1">
      <alignment horizontal="center" vertical="center"/>
    </xf>
    <xf numFmtId="10" fontId="36" fillId="0" borderId="39" xfId="0" applyNumberFormat="1" applyFont="1" applyBorder="1" applyAlignment="1">
      <alignment horizontal="center" vertical="center"/>
    </xf>
    <xf numFmtId="0" fontId="39" fillId="0" borderId="0" xfId="0" applyFont="1" applyAlignment="1">
      <alignment vertical="center"/>
    </xf>
    <xf numFmtId="0" fontId="36" fillId="0" borderId="33" xfId="0" applyFont="1" applyBorder="1" applyAlignment="1">
      <alignment horizontal="center" vertical="center" wrapText="1"/>
    </xf>
    <xf numFmtId="0" fontId="36" fillId="0" borderId="41" xfId="0" applyFont="1" applyBorder="1" applyAlignment="1">
      <alignment vertical="center"/>
    </xf>
    <xf numFmtId="0" fontId="36" fillId="0" borderId="42" xfId="0" applyFont="1" applyBorder="1" applyAlignment="1">
      <alignment vertical="center"/>
    </xf>
    <xf numFmtId="166" fontId="36" fillId="0" borderId="1" xfId="3" applyNumberFormat="1" applyFont="1" applyFill="1" applyBorder="1" applyAlignment="1">
      <alignment vertical="center"/>
    </xf>
    <xf numFmtId="167" fontId="37" fillId="2" borderId="1" xfId="0" applyNumberFormat="1" applyFont="1" applyFill="1" applyBorder="1" applyAlignment="1">
      <alignment vertical="center"/>
    </xf>
    <xf numFmtId="0" fontId="37" fillId="0" borderId="1" xfId="0" applyFont="1" applyBorder="1" applyAlignment="1">
      <alignment horizontal="center" vertical="center" wrapText="1"/>
    </xf>
    <xf numFmtId="0" fontId="37" fillId="2" borderId="1" xfId="0" applyFont="1" applyFill="1" applyBorder="1" applyAlignment="1">
      <alignment horizontal="center" vertical="center" wrapText="1"/>
    </xf>
    <xf numFmtId="0" fontId="36" fillId="0" borderId="1" xfId="0" applyFont="1" applyBorder="1" applyAlignment="1">
      <alignment vertical="center"/>
    </xf>
    <xf numFmtId="167" fontId="36" fillId="2" borderId="1" xfId="0" applyNumberFormat="1" applyFont="1" applyFill="1" applyBorder="1" applyAlignment="1">
      <alignment vertical="center"/>
    </xf>
    <xf numFmtId="167" fontId="36" fillId="0" borderId="1" xfId="0" applyNumberFormat="1" applyFont="1" applyBorder="1" applyAlignment="1">
      <alignment vertical="center"/>
    </xf>
    <xf numFmtId="0" fontId="34" fillId="0" borderId="6" xfId="0" applyFont="1" applyBorder="1" applyAlignment="1">
      <alignment vertical="center"/>
    </xf>
    <xf numFmtId="0" fontId="36" fillId="0" borderId="6" xfId="0" applyFont="1" applyBorder="1" applyAlignment="1">
      <alignment vertical="center" wrapText="1"/>
    </xf>
    <xf numFmtId="0" fontId="36" fillId="0" borderId="0" xfId="0" applyFont="1" applyAlignment="1">
      <alignment vertical="center" wrapText="1"/>
    </xf>
    <xf numFmtId="167" fontId="42" fillId="0" borderId="1" xfId="0" applyNumberFormat="1" applyFont="1" applyBorder="1" applyAlignment="1">
      <alignment vertical="center"/>
    </xf>
    <xf numFmtId="167" fontId="42" fillId="0" borderId="1" xfId="0" quotePrefix="1" applyNumberFormat="1" applyFont="1" applyBorder="1" applyAlignment="1">
      <alignment vertical="center"/>
    </xf>
    <xf numFmtId="2" fontId="8" fillId="0" borderId="0" xfId="0" applyNumberFormat="1" applyFont="1" applyAlignment="1">
      <alignment vertical="center"/>
    </xf>
    <xf numFmtId="0" fontId="37" fillId="0" borderId="4" xfId="0" applyFont="1" applyBorder="1" applyAlignment="1">
      <alignment horizontal="center" vertical="center" wrapText="1"/>
    </xf>
    <xf numFmtId="0" fontId="40" fillId="0" borderId="1" xfId="0" applyFont="1" applyBorder="1" applyAlignment="1">
      <alignment horizontal="center" vertical="center" wrapText="1"/>
    </xf>
    <xf numFmtId="0" fontId="39" fillId="0" borderId="7" xfId="0" applyFont="1" applyBorder="1" applyAlignment="1">
      <alignment vertical="center"/>
    </xf>
    <xf numFmtId="0" fontId="36" fillId="0" borderId="7" xfId="0" applyFont="1" applyBorder="1" applyAlignment="1">
      <alignment vertical="center" wrapText="1"/>
    </xf>
    <xf numFmtId="0" fontId="40" fillId="2" borderId="5" xfId="0" applyFont="1" applyFill="1" applyBorder="1" applyAlignment="1">
      <alignment horizontal="center" vertical="center" wrapText="1"/>
    </xf>
    <xf numFmtId="167" fontId="37" fillId="2" borderId="5" xfId="0" applyNumberFormat="1" applyFont="1" applyFill="1" applyBorder="1" applyAlignment="1">
      <alignment vertical="center"/>
    </xf>
    <xf numFmtId="167" fontId="36" fillId="0" borderId="4" xfId="0" applyNumberFormat="1" applyFont="1" applyBorder="1" applyAlignment="1">
      <alignment vertical="center"/>
    </xf>
    <xf numFmtId="0" fontId="42" fillId="0" borderId="4" xfId="0" applyFont="1" applyBorder="1" applyAlignment="1">
      <alignment vertical="center"/>
    </xf>
    <xf numFmtId="0" fontId="41" fillId="0" borderId="46" xfId="0" applyFont="1" applyBorder="1" applyAlignment="1">
      <alignment horizontal="center" vertical="center" wrapText="1"/>
    </xf>
    <xf numFmtId="0" fontId="41" fillId="0" borderId="4" xfId="0" applyFont="1" applyBorder="1" applyAlignment="1">
      <alignment horizontal="center" vertical="center" wrapText="1"/>
    </xf>
    <xf numFmtId="0" fontId="44" fillId="0" borderId="43" xfId="0" applyFont="1" applyBorder="1" applyAlignment="1">
      <alignment vertical="top" wrapText="1"/>
    </xf>
    <xf numFmtId="167" fontId="45" fillId="0" borderId="24" xfId="0" applyNumberFormat="1" applyFont="1" applyBorder="1" applyAlignment="1">
      <alignment horizontal="center" vertical="center" wrapText="1"/>
    </xf>
    <xf numFmtId="0" fontId="44" fillId="0" borderId="1" xfId="0" applyFont="1" applyBorder="1" applyAlignment="1">
      <alignment horizontal="center" vertical="center" wrapText="1"/>
    </xf>
    <xf numFmtId="0" fontId="39" fillId="0" borderId="0" xfId="0" applyFont="1" applyAlignment="1">
      <alignment vertical="center" wrapText="1"/>
    </xf>
    <xf numFmtId="0" fontId="39" fillId="0" borderId="6" xfId="0" applyFont="1" applyBorder="1" applyAlignment="1">
      <alignment vertical="center"/>
    </xf>
    <xf numFmtId="0" fontId="34" fillId="0" borderId="42" xfId="0" applyFont="1" applyBorder="1" applyAlignment="1">
      <alignment vertical="center"/>
    </xf>
    <xf numFmtId="0" fontId="46" fillId="0" borderId="0" xfId="0" applyFont="1" applyAlignment="1">
      <alignment vertical="center"/>
    </xf>
    <xf numFmtId="0" fontId="47" fillId="2" borderId="1" xfId="0" applyFont="1" applyFill="1" applyBorder="1" applyAlignment="1">
      <alignment horizontal="center" vertical="center"/>
    </xf>
    <xf numFmtId="0" fontId="47" fillId="2" borderId="4" xfId="0" applyFont="1" applyFill="1" applyBorder="1" applyAlignment="1">
      <alignment horizontal="center" vertical="center"/>
    </xf>
    <xf numFmtId="167" fontId="47" fillId="2" borderId="5" xfId="0" applyNumberFormat="1" applyFont="1" applyFill="1" applyBorder="1" applyAlignment="1">
      <alignment vertical="center"/>
    </xf>
    <xf numFmtId="43" fontId="3" fillId="2" borderId="5" xfId="0" applyNumberFormat="1" applyFont="1" applyFill="1" applyBorder="1" applyAlignment="1">
      <alignment vertical="center"/>
    </xf>
    <xf numFmtId="0" fontId="5" fillId="2" borderId="58" xfId="0" applyFont="1" applyFill="1" applyBorder="1" applyAlignment="1">
      <alignment horizontal="center" vertical="center"/>
    </xf>
    <xf numFmtId="0" fontId="5" fillId="2" borderId="46" xfId="0" applyFont="1" applyFill="1" applyBorder="1" applyAlignment="1">
      <alignment horizontal="center" vertical="center"/>
    </xf>
    <xf numFmtId="0" fontId="4" fillId="2" borderId="58" xfId="0" applyFont="1" applyFill="1" applyBorder="1" applyAlignment="1">
      <alignment horizontal="center" vertical="center"/>
    </xf>
    <xf numFmtId="0" fontId="5" fillId="2" borderId="24" xfId="0" applyFont="1" applyFill="1" applyBorder="1" applyAlignment="1">
      <alignment horizontal="center" vertical="center"/>
    </xf>
    <xf numFmtId="10" fontId="4" fillId="2" borderId="1" xfId="0" applyNumberFormat="1" applyFont="1" applyFill="1" applyBorder="1" applyAlignment="1">
      <alignment vertical="center"/>
    </xf>
    <xf numFmtId="0" fontId="48" fillId="6" borderId="1" xfId="0" applyFont="1" applyFill="1" applyBorder="1" applyAlignment="1" applyProtection="1">
      <alignment horizontal="center" vertical="center" wrapText="1"/>
      <protection hidden="1"/>
    </xf>
    <xf numFmtId="10" fontId="49" fillId="6" borderId="1" xfId="3" applyNumberFormat="1" applyFont="1" applyFill="1" applyBorder="1" applyAlignment="1" applyProtection="1">
      <alignment horizontal="center" vertical="center" wrapText="1"/>
      <protection hidden="1"/>
    </xf>
    <xf numFmtId="10" fontId="9" fillId="3" borderId="1" xfId="3" applyNumberFormat="1" applyFont="1" applyFill="1" applyBorder="1" applyAlignment="1">
      <alignment vertical="center"/>
    </xf>
    <xf numFmtId="10" fontId="9" fillId="3" borderId="1" xfId="0" applyNumberFormat="1" applyFont="1" applyFill="1" applyBorder="1" applyAlignment="1">
      <alignment vertical="center"/>
    </xf>
    <xf numFmtId="10" fontId="4" fillId="2" borderId="1" xfId="3" applyNumberFormat="1" applyFont="1" applyFill="1" applyBorder="1" applyAlignment="1">
      <alignment vertical="center"/>
    </xf>
    <xf numFmtId="10" fontId="6" fillId="3" borderId="1" xfId="0" applyNumberFormat="1" applyFont="1" applyFill="1" applyBorder="1" applyAlignment="1">
      <alignment vertical="center"/>
    </xf>
    <xf numFmtId="0" fontId="36" fillId="0" borderId="45" xfId="0" applyFont="1" applyBorder="1" applyAlignment="1">
      <alignment vertical="center"/>
    </xf>
    <xf numFmtId="0" fontId="42" fillId="0" borderId="11" xfId="0" applyFont="1" applyBorder="1" applyAlignment="1">
      <alignment vertical="center"/>
    </xf>
    <xf numFmtId="167" fontId="36" fillId="0" borderId="12" xfId="0" applyNumberFormat="1" applyFont="1" applyBorder="1" applyAlignment="1">
      <alignment vertical="center"/>
    </xf>
    <xf numFmtId="166" fontId="36" fillId="0" borderId="12" xfId="3" applyNumberFormat="1" applyFont="1" applyFill="1" applyBorder="1" applyAlignment="1">
      <alignment vertical="center"/>
    </xf>
    <xf numFmtId="167" fontId="37" fillId="2" borderId="13" xfId="0" applyNumberFormat="1" applyFont="1" applyFill="1" applyBorder="1" applyAlignment="1">
      <alignment vertical="center"/>
    </xf>
    <xf numFmtId="0" fontId="37" fillId="2" borderId="55" xfId="0" applyFont="1" applyFill="1" applyBorder="1" applyAlignment="1">
      <alignment horizontal="center" vertical="center" wrapText="1"/>
    </xf>
    <xf numFmtId="0" fontId="37" fillId="2" borderId="43" xfId="0" applyFont="1" applyFill="1" applyBorder="1" applyAlignment="1">
      <alignment horizontal="center" vertical="center" wrapText="1"/>
    </xf>
    <xf numFmtId="0" fontId="37" fillId="2" borderId="44" xfId="0" applyFont="1" applyFill="1" applyBorder="1" applyAlignment="1">
      <alignment horizontal="center" vertical="center" wrapText="1"/>
    </xf>
    <xf numFmtId="0" fontId="37" fillId="2" borderId="57" xfId="0" applyFont="1" applyFill="1" applyBorder="1" applyAlignment="1">
      <alignment horizontal="center" vertical="center" wrapText="1"/>
    </xf>
    <xf numFmtId="0" fontId="36" fillId="0" borderId="34" xfId="0" applyFont="1" applyBorder="1" applyAlignment="1">
      <alignment horizontal="center" vertical="center"/>
    </xf>
    <xf numFmtId="0" fontId="37" fillId="2" borderId="1" xfId="0" applyFont="1" applyFill="1" applyBorder="1" applyAlignment="1">
      <alignment horizontal="left" vertical="center"/>
    </xf>
    <xf numFmtId="167" fontId="37" fillId="2" borderId="25" xfId="0" applyNumberFormat="1" applyFont="1" applyFill="1" applyBorder="1" applyAlignment="1">
      <alignment horizontal="center" vertical="center"/>
    </xf>
    <xf numFmtId="0" fontId="34" fillId="0" borderId="0" xfId="0" applyFont="1" applyAlignment="1">
      <alignment vertical="center"/>
    </xf>
    <xf numFmtId="0" fontId="0" fillId="0" borderId="14" xfId="0" applyBorder="1" applyAlignment="1">
      <alignment vertical="center"/>
    </xf>
    <xf numFmtId="0" fontId="36" fillId="0" borderId="23" xfId="0" applyFont="1" applyBorder="1" applyAlignment="1">
      <alignment vertical="center"/>
    </xf>
    <xf numFmtId="0" fontId="12" fillId="0" borderId="23" xfId="4" applyBorder="1" applyAlignment="1">
      <alignment vertical="center"/>
    </xf>
    <xf numFmtId="0" fontId="36" fillId="0" borderId="2" xfId="0" applyFont="1" applyBorder="1" applyAlignment="1">
      <alignment vertical="center"/>
    </xf>
    <xf numFmtId="0" fontId="45" fillId="4" borderId="1" xfId="0" applyFont="1" applyFill="1" applyBorder="1" applyAlignment="1">
      <alignment horizontal="left" vertical="center"/>
    </xf>
    <xf numFmtId="0" fontId="45" fillId="4" borderId="1" xfId="0" applyFont="1" applyFill="1" applyBorder="1" applyAlignment="1">
      <alignment horizontal="center" vertical="center"/>
    </xf>
    <xf numFmtId="0" fontId="36" fillId="0" borderId="1" xfId="0" applyFont="1" applyBorder="1" applyAlignment="1">
      <alignment vertical="center" wrapText="1"/>
    </xf>
    <xf numFmtId="0" fontId="12" fillId="0" borderId="1" xfId="4" applyBorder="1" applyAlignment="1">
      <alignment vertical="center"/>
    </xf>
    <xf numFmtId="167" fontId="36" fillId="0" borderId="14" xfId="0" applyNumberFormat="1" applyFont="1" applyBorder="1" applyAlignment="1">
      <alignment vertical="center"/>
    </xf>
    <xf numFmtId="0" fontId="0" fillId="0" borderId="19" xfId="0" applyBorder="1" applyAlignment="1">
      <alignment vertical="center"/>
    </xf>
    <xf numFmtId="0" fontId="47" fillId="2" borderId="14"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 xfId="0" applyFont="1" applyFill="1" applyBorder="1" applyAlignment="1">
      <alignment horizontal="center" vertical="center"/>
    </xf>
    <xf numFmtId="0" fontId="3" fillId="0" borderId="1" xfId="0" applyFont="1" applyBorder="1" applyAlignment="1">
      <alignment horizontal="left"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3" fillId="0" borderId="0" xfId="0" applyFont="1" applyAlignment="1">
      <alignment horizontal="left" vertical="center" wrapText="1"/>
    </xf>
    <xf numFmtId="0" fontId="5" fillId="2" borderId="46" xfId="0" applyFont="1" applyFill="1" applyBorder="1" applyAlignment="1">
      <alignment horizontal="center" vertical="center"/>
    </xf>
    <xf numFmtId="0" fontId="5" fillId="2" borderId="24" xfId="0" applyFont="1" applyFill="1" applyBorder="1" applyAlignment="1">
      <alignment horizontal="center" vertical="center"/>
    </xf>
    <xf numFmtId="0" fontId="3" fillId="0" borderId="1" xfId="0" applyFont="1" applyBorder="1" applyAlignment="1">
      <alignment horizontal="left" vertical="center" wrapText="1"/>
    </xf>
    <xf numFmtId="0" fontId="2" fillId="6" borderId="59" xfId="0" applyFont="1" applyFill="1" applyBorder="1" applyAlignment="1">
      <alignment horizontal="center" vertical="center"/>
    </xf>
    <xf numFmtId="0" fontId="2" fillId="6" borderId="60" xfId="0" applyFont="1" applyFill="1" applyBorder="1" applyAlignment="1">
      <alignment horizontal="center" vertical="center"/>
    </xf>
    <xf numFmtId="0" fontId="2" fillId="6" borderId="61" xfId="0" applyFont="1" applyFill="1" applyBorder="1" applyAlignment="1">
      <alignment horizontal="center" vertical="center"/>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5" fillId="2" borderId="46"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58" xfId="0" applyFont="1" applyFill="1" applyBorder="1" applyAlignment="1">
      <alignment horizontal="center" vertical="center" wrapText="1"/>
    </xf>
    <xf numFmtId="0" fontId="5" fillId="2" borderId="5"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58" xfId="0" applyFont="1" applyFill="1" applyBorder="1" applyAlignment="1">
      <alignment horizontal="center" vertical="center"/>
    </xf>
    <xf numFmtId="0" fontId="9" fillId="0" borderId="8" xfId="0" applyFont="1" applyBorder="1" applyAlignment="1">
      <alignment horizontal="left" vertical="center" wrapText="1"/>
    </xf>
    <xf numFmtId="0" fontId="9" fillId="0" borderId="3" xfId="0" applyFont="1" applyBorder="1" applyAlignment="1">
      <alignment horizontal="left" vertical="center" wrapText="1"/>
    </xf>
    <xf numFmtId="0" fontId="9" fillId="0" borderId="9" xfId="0" applyFont="1" applyBorder="1" applyAlignment="1">
      <alignment horizontal="left" vertical="center" wrapText="1"/>
    </xf>
    <xf numFmtId="0" fontId="5" fillId="2" borderId="10" xfId="0" applyFont="1" applyFill="1" applyBorder="1" applyAlignment="1">
      <alignment horizontal="left" vertical="center"/>
    </xf>
    <xf numFmtId="0" fontId="5" fillId="2" borderId="2" xfId="0" applyFont="1" applyFill="1" applyBorder="1" applyAlignment="1">
      <alignment horizontal="left" vertical="center"/>
    </xf>
    <xf numFmtId="0" fontId="4" fillId="2" borderId="46"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58"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9" fillId="3" borderId="1" xfId="0" applyFont="1" applyFill="1" applyBorder="1" applyAlignment="1">
      <alignment horizontal="right" vertical="center"/>
    </xf>
    <xf numFmtId="0" fontId="9" fillId="3" borderId="5" xfId="0" applyFont="1" applyFill="1" applyBorder="1" applyAlignment="1">
      <alignment horizontal="right" vertical="center"/>
    </xf>
    <xf numFmtId="44" fontId="9" fillId="3" borderId="1" xfId="2" applyFont="1" applyFill="1" applyBorder="1" applyAlignment="1">
      <alignment horizontal="right" vertical="center"/>
    </xf>
    <xf numFmtId="44" fontId="9" fillId="3" borderId="5" xfId="2" applyFont="1" applyFill="1" applyBorder="1" applyAlignment="1">
      <alignment horizontal="right" vertical="center"/>
    </xf>
    <xf numFmtId="0" fontId="9" fillId="3" borderId="1" xfId="0" applyFont="1" applyFill="1" applyBorder="1" applyAlignment="1">
      <alignment horizontal="center" vertical="center" wrapText="1"/>
    </xf>
    <xf numFmtId="0" fontId="9" fillId="3" borderId="5" xfId="0" applyFont="1" applyFill="1" applyBorder="1" applyAlignment="1">
      <alignment horizontal="center" vertical="center" wrapText="1"/>
    </xf>
    <xf numFmtId="14" fontId="9" fillId="3" borderId="1" xfId="0" applyNumberFormat="1" applyFont="1" applyFill="1" applyBorder="1" applyAlignment="1">
      <alignment horizontal="right" vertical="center"/>
    </xf>
    <xf numFmtId="14" fontId="9" fillId="3" borderId="5" xfId="0" applyNumberFormat="1" applyFont="1" applyFill="1" applyBorder="1" applyAlignment="1">
      <alignment horizontal="right" vertical="center"/>
    </xf>
    <xf numFmtId="0" fontId="9" fillId="0" borderId="6" xfId="0" applyFont="1" applyBorder="1" applyAlignment="1">
      <alignment horizontal="left" vertical="center" wrapText="1"/>
    </xf>
    <xf numFmtId="0" fontId="9" fillId="0" borderId="0" xfId="0" applyFont="1" applyAlignment="1">
      <alignment horizontal="left" vertical="center" wrapText="1"/>
    </xf>
    <xf numFmtId="0" fontId="9" fillId="0" borderId="7" xfId="0" applyFont="1" applyBorder="1" applyAlignment="1">
      <alignment horizontal="left" vertical="center" wrapText="1"/>
    </xf>
    <xf numFmtId="0" fontId="16" fillId="0" borderId="14" xfId="0" applyFont="1" applyBorder="1" applyAlignment="1">
      <alignment horizontal="justify" vertical="center" wrapText="1"/>
    </xf>
    <xf numFmtId="0" fontId="16" fillId="0" borderId="23" xfId="0" applyFont="1" applyBorder="1" applyAlignment="1">
      <alignment horizontal="justify" vertical="center" wrapText="1"/>
    </xf>
    <xf numFmtId="0" fontId="16" fillId="0" borderId="2" xfId="0" applyFont="1" applyBorder="1" applyAlignment="1">
      <alignment horizontal="justify" vertical="center" wrapText="1"/>
    </xf>
    <xf numFmtId="0" fontId="16" fillId="4" borderId="14" xfId="0" applyFont="1" applyFill="1" applyBorder="1" applyAlignment="1">
      <alignment horizontal="justify" vertical="center" wrapText="1"/>
    </xf>
    <xf numFmtId="0" fontId="16" fillId="4" borderId="23" xfId="0" applyFont="1" applyFill="1" applyBorder="1" applyAlignment="1">
      <alignment horizontal="justify" vertical="center" wrapText="1"/>
    </xf>
    <xf numFmtId="0" fontId="16" fillId="4" borderId="2" xfId="0" applyFont="1" applyFill="1" applyBorder="1" applyAlignment="1">
      <alignment horizontal="justify" vertical="center" wrapText="1"/>
    </xf>
    <xf numFmtId="0" fontId="16" fillId="4" borderId="20" xfId="0" applyFont="1" applyFill="1" applyBorder="1" applyAlignment="1">
      <alignment horizontal="justify" vertical="center" wrapText="1"/>
    </xf>
    <xf numFmtId="0" fontId="16" fillId="4" borderId="21" xfId="0" applyFont="1" applyFill="1" applyBorder="1" applyAlignment="1">
      <alignment horizontal="justify" vertical="center" wrapText="1"/>
    </xf>
    <xf numFmtId="0" fontId="16" fillId="4" borderId="22" xfId="0" applyFont="1" applyFill="1" applyBorder="1" applyAlignment="1">
      <alignment horizontal="justify" vertical="center" wrapText="1"/>
    </xf>
    <xf numFmtId="0" fontId="15" fillId="3" borderId="14" xfId="0" applyFont="1" applyFill="1" applyBorder="1" applyAlignment="1">
      <alignment horizontal="center" vertical="center"/>
    </xf>
    <xf numFmtId="0" fontId="15" fillId="3" borderId="2" xfId="0" applyFont="1" applyFill="1" applyBorder="1" applyAlignment="1">
      <alignment horizontal="center" vertical="center"/>
    </xf>
    <xf numFmtId="0" fontId="15" fillId="3" borderId="1" xfId="0" applyFont="1" applyFill="1" applyBorder="1" applyAlignment="1">
      <alignment horizontal="center" vertical="center"/>
    </xf>
    <xf numFmtId="4" fontId="16" fillId="4" borderId="1" xfId="7" applyNumberFormat="1" applyFont="1" applyFill="1" applyBorder="1" applyAlignment="1" applyProtection="1">
      <alignment horizontal="left"/>
    </xf>
    <xf numFmtId="4" fontId="16" fillId="4" borderId="18" xfId="7" applyNumberFormat="1" applyFont="1" applyFill="1" applyBorder="1" applyAlignment="1" applyProtection="1">
      <alignment horizontal="left"/>
    </xf>
    <xf numFmtId="4" fontId="16" fillId="4" borderId="0" xfId="7" applyNumberFormat="1" applyFont="1" applyFill="1" applyBorder="1" applyAlignment="1" applyProtection="1">
      <alignment horizontal="left"/>
    </xf>
    <xf numFmtId="4" fontId="16" fillId="4" borderId="19" xfId="7" applyNumberFormat="1" applyFont="1" applyFill="1" applyBorder="1" applyAlignment="1" applyProtection="1">
      <alignment horizontal="left"/>
    </xf>
    <xf numFmtId="0" fontId="30" fillId="0" borderId="20" xfId="4" applyFont="1" applyBorder="1" applyAlignment="1">
      <alignment horizontal="right" vertical="center"/>
    </xf>
    <xf numFmtId="0" fontId="30" fillId="0" borderId="21" xfId="4" applyFont="1" applyBorder="1" applyAlignment="1">
      <alignment horizontal="right" vertical="center"/>
    </xf>
    <xf numFmtId="0" fontId="18" fillId="0" borderId="21" xfId="0" applyFont="1" applyBorder="1" applyAlignment="1">
      <alignment horizontal="left" vertical="center" wrapText="1"/>
    </xf>
    <xf numFmtId="0" fontId="18" fillId="0" borderId="22" xfId="0" applyFont="1" applyBorder="1" applyAlignment="1">
      <alignment horizontal="left" vertical="center" wrapText="1"/>
    </xf>
    <xf numFmtId="0" fontId="16" fillId="4" borderId="20" xfId="0" applyFont="1" applyFill="1" applyBorder="1" applyAlignment="1">
      <alignment horizontal="justify" vertical="center"/>
    </xf>
    <xf numFmtId="0" fontId="17" fillId="4" borderId="21" xfId="0" applyFont="1" applyFill="1" applyBorder="1" applyAlignment="1">
      <alignment horizontal="justify" vertical="center"/>
    </xf>
    <xf numFmtId="0" fontId="17" fillId="4" borderId="22" xfId="0" applyFont="1" applyFill="1" applyBorder="1" applyAlignment="1">
      <alignment horizontal="justify" vertical="center"/>
    </xf>
    <xf numFmtId="0" fontId="15" fillId="3" borderId="23" xfId="0" applyFont="1" applyFill="1" applyBorder="1" applyAlignment="1">
      <alignment horizontal="center" vertical="center"/>
    </xf>
    <xf numFmtId="0" fontId="16" fillId="0" borderId="14" xfId="0" applyFont="1" applyBorder="1" applyAlignment="1">
      <alignment horizontal="left"/>
    </xf>
    <xf numFmtId="0" fontId="16" fillId="0" borderId="2" xfId="0" applyFont="1" applyBorder="1" applyAlignment="1">
      <alignment horizontal="left"/>
    </xf>
    <xf numFmtId="4" fontId="16" fillId="5" borderId="15" xfId="7" applyNumberFormat="1" applyFont="1" applyFill="1" applyBorder="1" applyAlignment="1" applyProtection="1">
      <alignment horizontal="center" vertical="center"/>
    </xf>
    <xf numFmtId="4" fontId="16" fillId="5" borderId="3" xfId="7" applyNumberFormat="1" applyFont="1" applyFill="1" applyBorder="1" applyAlignment="1" applyProtection="1">
      <alignment horizontal="center" vertical="center"/>
    </xf>
    <xf numFmtId="4" fontId="16" fillId="5" borderId="16" xfId="7" applyNumberFormat="1" applyFont="1" applyFill="1" applyBorder="1" applyAlignment="1" applyProtection="1">
      <alignment horizontal="center" vertical="center"/>
    </xf>
    <xf numFmtId="4" fontId="16" fillId="5" borderId="18" xfId="7" applyNumberFormat="1" applyFont="1" applyFill="1" applyBorder="1" applyAlignment="1" applyProtection="1">
      <alignment horizontal="center" vertical="center"/>
    </xf>
    <xf numFmtId="4" fontId="16" fillId="5" borderId="0" xfId="7" applyNumberFormat="1" applyFont="1" applyFill="1" applyBorder="1" applyAlignment="1" applyProtection="1">
      <alignment horizontal="center" vertical="center"/>
    </xf>
    <xf numFmtId="4" fontId="16" fillId="5" borderId="19" xfId="7" applyNumberFormat="1" applyFont="1" applyFill="1" applyBorder="1" applyAlignment="1" applyProtection="1">
      <alignment horizontal="center" vertical="center"/>
    </xf>
    <xf numFmtId="4" fontId="16" fillId="5" borderId="20" xfId="7" applyNumberFormat="1" applyFont="1" applyFill="1" applyBorder="1" applyAlignment="1" applyProtection="1">
      <alignment horizontal="center" vertical="center"/>
    </xf>
    <xf numFmtId="4" fontId="16" fillId="5" borderId="21" xfId="7" applyNumberFormat="1" applyFont="1" applyFill="1" applyBorder="1" applyAlignment="1" applyProtection="1">
      <alignment horizontal="center" vertical="center"/>
    </xf>
    <xf numFmtId="4" fontId="16" fillId="5" borderId="22" xfId="7" applyNumberFormat="1" applyFont="1" applyFill="1" applyBorder="1" applyAlignment="1" applyProtection="1">
      <alignment horizontal="center" vertical="center"/>
    </xf>
    <xf numFmtId="0" fontId="16" fillId="4" borderId="14" xfId="0" applyFont="1" applyFill="1" applyBorder="1"/>
    <xf numFmtId="0" fontId="16" fillId="4" borderId="23" xfId="0" applyFont="1" applyFill="1" applyBorder="1"/>
    <xf numFmtId="0" fontId="16" fillId="4" borderId="2" xfId="0" applyFont="1" applyFill="1" applyBorder="1"/>
    <xf numFmtId="0" fontId="16" fillId="0" borderId="15" xfId="0" applyFont="1" applyBorder="1" applyAlignment="1">
      <alignment horizontal="justify" vertical="center" wrapText="1"/>
    </xf>
    <xf numFmtId="0" fontId="16" fillId="0" borderId="3" xfId="0" applyFont="1" applyBorder="1" applyAlignment="1">
      <alignment horizontal="justify" vertical="center" wrapText="1"/>
    </xf>
    <xf numFmtId="0" fontId="16" fillId="0" borderId="16" xfId="0" applyFont="1" applyBorder="1" applyAlignment="1">
      <alignment horizontal="justify" vertical="center" wrapText="1"/>
    </xf>
    <xf numFmtId="0" fontId="16" fillId="0" borderId="0" xfId="0" applyFont="1" applyAlignment="1">
      <alignment horizontal="justify" vertical="center" wrapText="1"/>
    </xf>
    <xf numFmtId="0" fontId="16" fillId="0" borderId="19" xfId="0" applyFont="1" applyBorder="1" applyAlignment="1">
      <alignment horizontal="justify" vertical="center" wrapText="1"/>
    </xf>
    <xf numFmtId="0" fontId="30" fillId="0" borderId="18" xfId="4" applyFont="1" applyBorder="1" applyAlignment="1">
      <alignment horizontal="right" vertical="center"/>
    </xf>
    <xf numFmtId="0" fontId="30" fillId="0" borderId="0" xfId="4" applyFont="1" applyBorder="1" applyAlignment="1">
      <alignment horizontal="right" vertical="center"/>
    </xf>
    <xf numFmtId="0" fontId="18" fillId="0" borderId="0" xfId="0" applyFont="1" applyAlignment="1">
      <alignment horizontal="left" vertical="center" wrapText="1"/>
    </xf>
    <xf numFmtId="0" fontId="18" fillId="0" borderId="19" xfId="0" applyFont="1" applyBorder="1" applyAlignment="1">
      <alignment horizontal="left" vertical="center" wrapText="1"/>
    </xf>
    <xf numFmtId="4" fontId="18" fillId="0" borderId="1" xfId="7" applyNumberFormat="1" applyFont="1" applyBorder="1" applyAlignment="1" applyProtection="1">
      <alignment vertical="center"/>
    </xf>
    <xf numFmtId="0" fontId="15" fillId="3" borderId="14" xfId="0" applyFont="1" applyFill="1" applyBorder="1" applyAlignment="1">
      <alignment horizontal="left" vertical="center"/>
    </xf>
    <xf numFmtId="0" fontId="15" fillId="3" borderId="2" xfId="0" applyFont="1" applyFill="1" applyBorder="1" applyAlignment="1">
      <alignment horizontal="left" vertical="center"/>
    </xf>
    <xf numFmtId="0" fontId="16" fillId="4" borderId="14" xfId="0" applyFont="1" applyFill="1" applyBorder="1" applyAlignment="1">
      <alignment vertical="center"/>
    </xf>
    <xf numFmtId="0" fontId="16" fillId="4" borderId="23" xfId="0" applyFont="1" applyFill="1" applyBorder="1" applyAlignment="1">
      <alignment vertical="center"/>
    </xf>
    <xf numFmtId="0" fontId="16" fillId="4" borderId="2" xfId="0" applyFont="1" applyFill="1" applyBorder="1" applyAlignment="1">
      <alignment vertical="center"/>
    </xf>
    <xf numFmtId="0" fontId="16" fillId="4" borderId="14" xfId="0" applyFont="1" applyFill="1" applyBorder="1" applyAlignment="1">
      <alignment horizontal="justify" vertical="center"/>
    </xf>
    <xf numFmtId="0" fontId="17" fillId="4" borderId="23" xfId="0" applyFont="1" applyFill="1" applyBorder="1" applyAlignment="1">
      <alignment horizontal="justify" vertical="center"/>
    </xf>
    <xf numFmtId="0" fontId="17" fillId="4" borderId="2" xfId="0" applyFont="1" applyFill="1" applyBorder="1" applyAlignment="1">
      <alignment horizontal="justify" vertical="center"/>
    </xf>
    <xf numFmtId="0" fontId="18" fillId="4" borderId="14" xfId="0" applyFont="1" applyFill="1" applyBorder="1" applyAlignment="1">
      <alignment vertical="center"/>
    </xf>
    <xf numFmtId="0" fontId="18" fillId="4" borderId="2" xfId="0" applyFont="1" applyFill="1" applyBorder="1" applyAlignment="1">
      <alignment vertical="center"/>
    </xf>
    <xf numFmtId="0" fontId="18" fillId="0" borderId="15" xfId="0" applyFont="1" applyBorder="1" applyAlignment="1">
      <alignment horizontal="left" vertical="center"/>
    </xf>
    <xf numFmtId="0" fontId="18" fillId="0" borderId="16" xfId="0" applyFont="1" applyBorder="1" applyAlignment="1">
      <alignment horizontal="left" vertical="center"/>
    </xf>
    <xf numFmtId="0" fontId="18" fillId="3" borderId="14" xfId="0" applyFont="1" applyFill="1" applyBorder="1" applyAlignment="1">
      <alignment horizontal="center" vertical="center"/>
    </xf>
    <xf numFmtId="0" fontId="18" fillId="3" borderId="23" xfId="0" applyFont="1" applyFill="1" applyBorder="1" applyAlignment="1">
      <alignment horizontal="center" vertical="center"/>
    </xf>
    <xf numFmtId="0" fontId="18" fillId="3" borderId="2" xfId="0" applyFont="1" applyFill="1" applyBorder="1" applyAlignment="1">
      <alignment horizontal="center" vertical="center"/>
    </xf>
    <xf numFmtId="4" fontId="18" fillId="0" borderId="14" xfId="7" applyNumberFormat="1" applyFont="1" applyBorder="1" applyAlignment="1" applyProtection="1">
      <alignment horizontal="left" vertical="center"/>
    </xf>
    <xf numFmtId="4" fontId="18" fillId="0" borderId="23" xfId="7" applyNumberFormat="1" applyFont="1" applyBorder="1" applyAlignment="1" applyProtection="1">
      <alignment horizontal="left" vertical="center"/>
    </xf>
    <xf numFmtId="4" fontId="18" fillId="0" borderId="2" xfId="7" applyNumberFormat="1" applyFont="1" applyBorder="1" applyAlignment="1" applyProtection="1">
      <alignment horizontal="left" vertical="center"/>
    </xf>
    <xf numFmtId="0" fontId="16" fillId="4" borderId="14" xfId="0" applyFont="1" applyFill="1" applyBorder="1" applyAlignment="1" applyProtection="1">
      <alignment horizontal="justify" vertical="center" wrapText="1"/>
      <protection hidden="1"/>
    </xf>
    <xf numFmtId="0" fontId="16" fillId="4" borderId="23" xfId="0" applyFont="1" applyFill="1" applyBorder="1" applyAlignment="1" applyProtection="1">
      <alignment horizontal="justify" vertical="center" wrapText="1"/>
      <protection hidden="1"/>
    </xf>
    <xf numFmtId="0" fontId="16" fillId="4" borderId="2" xfId="0" applyFont="1" applyFill="1" applyBorder="1" applyAlignment="1" applyProtection="1">
      <alignment horizontal="justify" vertical="center" wrapText="1"/>
      <protection hidden="1"/>
    </xf>
    <xf numFmtId="0" fontId="16" fillId="4" borderId="18" xfId="0" applyFont="1" applyFill="1" applyBorder="1" applyAlignment="1" applyProtection="1">
      <alignment horizontal="justify" vertical="center" wrapText="1"/>
      <protection hidden="1"/>
    </xf>
    <xf numFmtId="0" fontId="16" fillId="4" borderId="0" xfId="0" applyFont="1" applyFill="1" applyAlignment="1" applyProtection="1">
      <alignment horizontal="justify" vertical="center" wrapText="1"/>
      <protection hidden="1"/>
    </xf>
    <xf numFmtId="0" fontId="16" fillId="4" borderId="19" xfId="0" applyFont="1" applyFill="1" applyBorder="1" applyAlignment="1" applyProtection="1">
      <alignment horizontal="justify" vertical="center" wrapText="1"/>
      <protection hidden="1"/>
    </xf>
    <xf numFmtId="0" fontId="16" fillId="0" borderId="20" xfId="0" applyFont="1" applyBorder="1" applyAlignment="1" applyProtection="1">
      <alignment horizontal="justify" vertical="center"/>
      <protection hidden="1"/>
    </xf>
    <xf numFmtId="0" fontId="16" fillId="0" borderId="21" xfId="0" applyFont="1" applyBorder="1" applyAlignment="1" applyProtection="1">
      <alignment horizontal="justify" vertical="center"/>
      <protection hidden="1"/>
    </xf>
    <xf numFmtId="0" fontId="16" fillId="0" borderId="22" xfId="0" applyFont="1" applyBorder="1" applyAlignment="1" applyProtection="1">
      <alignment horizontal="justify" vertical="center"/>
      <protection hidden="1"/>
    </xf>
    <xf numFmtId="0" fontId="18" fillId="0" borderId="14" xfId="0" applyFont="1" applyBorder="1" applyAlignment="1" applyProtection="1">
      <alignment vertical="center"/>
      <protection hidden="1"/>
    </xf>
    <xf numFmtId="0" fontId="18" fillId="0" borderId="2" xfId="0" applyFont="1" applyBorder="1" applyAlignment="1" applyProtection="1">
      <alignment vertical="center"/>
      <protection hidden="1"/>
    </xf>
    <xf numFmtId="0" fontId="15" fillId="3" borderId="1" xfId="0" applyFont="1" applyFill="1" applyBorder="1" applyAlignment="1" applyProtection="1">
      <alignment horizontal="left"/>
      <protection hidden="1"/>
    </xf>
    <xf numFmtId="0" fontId="15" fillId="3" borderId="1" xfId="0" applyFont="1" applyFill="1" applyBorder="1" applyProtection="1">
      <protection hidden="1"/>
    </xf>
    <xf numFmtId="4" fontId="15" fillId="3" borderId="14" xfId="7" applyNumberFormat="1" applyFont="1" applyFill="1" applyBorder="1" applyProtection="1">
      <protection hidden="1"/>
    </xf>
    <xf numFmtId="4" fontId="15" fillId="3" borderId="23" xfId="7" applyNumberFormat="1" applyFont="1" applyFill="1" applyBorder="1" applyProtection="1">
      <protection hidden="1"/>
    </xf>
    <xf numFmtId="0" fontId="16" fillId="0" borderId="14" xfId="0" applyFont="1" applyBorder="1" applyAlignment="1" applyProtection="1">
      <alignment horizontal="justify" vertical="center" wrapText="1"/>
      <protection hidden="1"/>
    </xf>
    <xf numFmtId="0" fontId="16" fillId="0" borderId="23" xfId="0" applyFont="1" applyBorder="1" applyAlignment="1" applyProtection="1">
      <alignment horizontal="justify" vertical="center" wrapText="1"/>
      <protection hidden="1"/>
    </xf>
    <xf numFmtId="0" fontId="16" fillId="0" borderId="2" xfId="0" applyFont="1" applyBorder="1" applyAlignment="1" applyProtection="1">
      <alignment horizontal="justify" vertical="center" wrapText="1"/>
      <protection hidden="1"/>
    </xf>
    <xf numFmtId="0" fontId="15" fillId="3" borderId="23" xfId="0" applyFont="1" applyFill="1" applyBorder="1" applyAlignment="1">
      <alignment horizontal="left" vertical="center"/>
    </xf>
    <xf numFmtId="0" fontId="16" fillId="0" borderId="14" xfId="0" applyFont="1" applyBorder="1" applyAlignment="1">
      <alignment horizontal="left" vertical="center" wrapText="1"/>
    </xf>
    <xf numFmtId="0" fontId="16" fillId="0" borderId="2" xfId="0" applyFont="1" applyBorder="1" applyAlignment="1">
      <alignment horizontal="left" vertical="center" wrapText="1"/>
    </xf>
    <xf numFmtId="0" fontId="16" fillId="4" borderId="14" xfId="0" applyFont="1" applyFill="1" applyBorder="1" applyAlignment="1">
      <alignment horizontal="justify" vertical="top" wrapText="1"/>
    </xf>
    <xf numFmtId="0" fontId="16" fillId="4" borderId="23" xfId="0" applyFont="1" applyFill="1" applyBorder="1" applyAlignment="1">
      <alignment horizontal="justify" vertical="top" wrapText="1"/>
    </xf>
    <xf numFmtId="0" fontId="16" fillId="4" borderId="2" xfId="0" applyFont="1" applyFill="1" applyBorder="1" applyAlignment="1">
      <alignment horizontal="justify" vertical="top" wrapText="1"/>
    </xf>
    <xf numFmtId="0" fontId="15" fillId="4" borderId="15" xfId="0" applyFont="1" applyFill="1" applyBorder="1" applyAlignment="1">
      <alignment horizontal="justify" vertical="top" wrapText="1"/>
    </xf>
    <xf numFmtId="0" fontId="15" fillId="4" borderId="3" xfId="0" applyFont="1" applyFill="1" applyBorder="1" applyAlignment="1">
      <alignment horizontal="justify" vertical="top" wrapText="1"/>
    </xf>
    <xf numFmtId="0" fontId="15" fillId="4" borderId="16" xfId="0" applyFont="1" applyFill="1" applyBorder="1" applyAlignment="1">
      <alignment horizontal="justify" vertical="top" wrapText="1"/>
    </xf>
    <xf numFmtId="0" fontId="16" fillId="4" borderId="1" xfId="0" applyFont="1" applyFill="1" applyBorder="1" applyAlignment="1">
      <alignment horizontal="justify" vertical="top" wrapText="1"/>
    </xf>
    <xf numFmtId="0" fontId="16" fillId="4" borderId="15" xfId="0" applyFont="1" applyFill="1" applyBorder="1" applyAlignment="1">
      <alignment horizontal="justify" vertical="center" wrapText="1"/>
    </xf>
    <xf numFmtId="0" fontId="16" fillId="4" borderId="3" xfId="0" applyFont="1" applyFill="1" applyBorder="1" applyAlignment="1">
      <alignment horizontal="justify" vertical="center"/>
    </xf>
    <xf numFmtId="0" fontId="16" fillId="4" borderId="16" xfId="0" applyFont="1" applyFill="1" applyBorder="1" applyAlignment="1">
      <alignment horizontal="justify" vertical="center"/>
    </xf>
    <xf numFmtId="0" fontId="16" fillId="4" borderId="18" xfId="0" applyFont="1" applyFill="1" applyBorder="1" applyAlignment="1">
      <alignment horizontal="justify" vertical="center" wrapText="1"/>
    </xf>
    <xf numFmtId="0" fontId="16" fillId="4" borderId="0" xfId="0" applyFont="1" applyFill="1" applyAlignment="1">
      <alignment horizontal="justify" vertical="center"/>
    </xf>
    <xf numFmtId="0" fontId="16" fillId="4" borderId="19" xfId="0" applyFont="1" applyFill="1" applyBorder="1" applyAlignment="1">
      <alignment horizontal="justify" vertical="center"/>
    </xf>
    <xf numFmtId="0" fontId="16" fillId="4" borderId="21" xfId="0" applyFont="1" applyFill="1" applyBorder="1" applyAlignment="1">
      <alignment horizontal="justify" vertical="center"/>
    </xf>
    <xf numFmtId="0" fontId="16" fillId="4" borderId="22" xfId="0" applyFont="1" applyFill="1" applyBorder="1" applyAlignment="1">
      <alignment horizontal="justify" vertical="center"/>
    </xf>
    <xf numFmtId="0" fontId="18" fillId="4" borderId="14" xfId="0" applyFont="1" applyFill="1" applyBorder="1" applyAlignment="1">
      <alignment horizontal="left" vertical="center" wrapText="1"/>
    </xf>
    <xf numFmtId="0" fontId="18" fillId="4" borderId="23" xfId="0" applyFont="1" applyFill="1" applyBorder="1" applyAlignment="1">
      <alignment horizontal="left" vertical="center" wrapText="1"/>
    </xf>
    <xf numFmtId="0" fontId="18" fillId="4" borderId="2" xfId="0" applyFont="1" applyFill="1" applyBorder="1" applyAlignment="1">
      <alignment horizontal="left" vertical="center" wrapText="1"/>
    </xf>
    <xf numFmtId="0" fontId="15" fillId="3" borderId="17" xfId="0" applyFont="1" applyFill="1" applyBorder="1" applyAlignment="1">
      <alignment horizontal="left"/>
    </xf>
    <xf numFmtId="10" fontId="16" fillId="0" borderId="15" xfId="5" applyNumberFormat="1" applyFont="1" applyBorder="1" applyAlignment="1" applyProtection="1">
      <alignment horizontal="center"/>
    </xf>
    <xf numFmtId="10" fontId="16" fillId="0" borderId="3" xfId="5" applyNumberFormat="1" applyFont="1" applyBorder="1" applyAlignment="1" applyProtection="1">
      <alignment horizontal="center"/>
    </xf>
    <xf numFmtId="10" fontId="16" fillId="0" borderId="16" xfId="5" applyNumberFormat="1" applyFont="1" applyBorder="1" applyAlignment="1" applyProtection="1">
      <alignment horizontal="center"/>
    </xf>
    <xf numFmtId="0" fontId="15" fillId="0" borderId="15" xfId="0" applyFont="1" applyBorder="1" applyAlignment="1">
      <alignment horizontal="left" vertical="center"/>
    </xf>
    <xf numFmtId="0" fontId="15" fillId="0" borderId="16" xfId="0" applyFont="1" applyBorder="1" applyAlignment="1">
      <alignment horizontal="left" vertical="center"/>
    </xf>
    <xf numFmtId="10" fontId="26" fillId="0" borderId="15" xfId="5" applyNumberFormat="1" applyFont="1" applyBorder="1" applyAlignment="1" applyProtection="1">
      <alignment horizontal="center" vertical="center"/>
    </xf>
    <xf numFmtId="10" fontId="26" fillId="0" borderId="16" xfId="5" applyNumberFormat="1" applyFont="1" applyBorder="1" applyAlignment="1" applyProtection="1">
      <alignment horizontal="center" vertical="center"/>
    </xf>
    <xf numFmtId="0" fontId="16" fillId="4" borderId="1" xfId="0" applyFont="1" applyFill="1" applyBorder="1" applyAlignment="1">
      <alignment horizontal="justify" vertical="center" wrapText="1"/>
    </xf>
    <xf numFmtId="0" fontId="16" fillId="4" borderId="0" xfId="0" applyFont="1" applyFill="1" applyAlignment="1">
      <alignment horizontal="justify" vertical="center" wrapText="1"/>
    </xf>
    <xf numFmtId="0" fontId="16" fillId="4" borderId="19" xfId="0" applyFont="1" applyFill="1" applyBorder="1" applyAlignment="1">
      <alignment horizontal="justify" vertical="center" wrapText="1"/>
    </xf>
    <xf numFmtId="0" fontId="16" fillId="0" borderId="1" xfId="0" applyFont="1" applyBorder="1" applyAlignment="1">
      <alignment horizontal="justify" vertical="top" wrapText="1"/>
    </xf>
    <xf numFmtId="0" fontId="16" fillId="3" borderId="1" xfId="0" applyFont="1" applyFill="1" applyBorder="1" applyAlignment="1">
      <alignment horizontal="justify" vertical="center" wrapText="1"/>
    </xf>
    <xf numFmtId="0" fontId="15" fillId="0" borderId="1" xfId="0" applyFont="1" applyBorder="1" applyAlignment="1">
      <alignment horizontal="justify" vertical="center" wrapText="1"/>
    </xf>
    <xf numFmtId="0" fontId="18" fillId="0" borderId="1" xfId="0" applyFont="1" applyBorder="1" applyAlignment="1">
      <alignment horizontal="left" vertical="center" wrapText="1" indent="3"/>
    </xf>
    <xf numFmtId="0" fontId="18" fillId="0" borderId="1" xfId="0" applyFont="1" applyBorder="1" applyAlignment="1">
      <alignment horizontal="justify" vertical="center" wrapText="1"/>
    </xf>
    <xf numFmtId="0" fontId="16" fillId="0" borderId="1" xfId="0" applyFont="1" applyBorder="1" applyAlignment="1">
      <alignment horizontal="justify" vertical="center" wrapText="1"/>
    </xf>
    <xf numFmtId="0" fontId="48" fillId="6" borderId="1" xfId="0" applyFont="1" applyFill="1" applyBorder="1" applyAlignment="1">
      <alignment horizontal="center"/>
    </xf>
    <xf numFmtId="0" fontId="15" fillId="3" borderId="1" xfId="0" applyFont="1" applyFill="1" applyBorder="1" applyAlignment="1">
      <alignment horizontal="center" vertical="center" wrapText="1"/>
    </xf>
    <xf numFmtId="0" fontId="18" fillId="4" borderId="1" xfId="0" applyFont="1" applyFill="1" applyBorder="1" applyAlignment="1">
      <alignment horizontal="justify" vertical="center" wrapText="1"/>
    </xf>
    <xf numFmtId="10" fontId="18" fillId="0" borderId="1" xfId="5" applyNumberFormat="1" applyFont="1" applyBorder="1" applyAlignment="1" applyProtection="1">
      <alignment horizontal="justify" vertical="center" wrapText="1"/>
    </xf>
    <xf numFmtId="0" fontId="34" fillId="0" borderId="0" xfId="0" applyFont="1" applyAlignment="1">
      <alignment horizontal="left" vertical="center" wrapText="1"/>
    </xf>
    <xf numFmtId="0" fontId="48" fillId="6" borderId="1" xfId="0" applyFont="1" applyFill="1" applyBorder="1" applyAlignment="1" applyProtection="1">
      <alignment horizontal="center" vertical="center" wrapText="1"/>
      <protection hidden="1"/>
    </xf>
    <xf numFmtId="0" fontId="34" fillId="0" borderId="0" xfId="0" applyFont="1" applyAlignment="1">
      <alignment horizontal="left"/>
    </xf>
    <xf numFmtId="0" fontId="37" fillId="2" borderId="50" xfId="0" applyFont="1" applyFill="1" applyBorder="1" applyAlignment="1">
      <alignment horizontal="center" vertical="center"/>
    </xf>
    <xf numFmtId="0" fontId="37" fillId="2" borderId="43" xfId="0" applyFont="1" applyFill="1" applyBorder="1" applyAlignment="1">
      <alignment horizontal="center" vertical="center"/>
    </xf>
    <xf numFmtId="0" fontId="37" fillId="2" borderId="34" xfId="0" applyFont="1" applyFill="1" applyBorder="1" applyAlignment="1">
      <alignment horizontal="center" vertical="center" wrapText="1"/>
    </xf>
    <xf numFmtId="0" fontId="37" fillId="2" borderId="27" xfId="0" applyFont="1" applyFill="1" applyBorder="1" applyAlignment="1">
      <alignment horizontal="center" vertical="center" wrapText="1"/>
    </xf>
    <xf numFmtId="0" fontId="37" fillId="2" borderId="28" xfId="0" applyFont="1" applyFill="1" applyBorder="1" applyAlignment="1">
      <alignment horizontal="center" vertical="center" wrapText="1"/>
    </xf>
    <xf numFmtId="0" fontId="35" fillId="6" borderId="47" xfId="0" applyFont="1" applyFill="1" applyBorder="1" applyAlignment="1">
      <alignment horizontal="center" vertical="center"/>
    </xf>
    <xf numFmtId="0" fontId="35" fillId="6" borderId="48" xfId="0" applyFont="1" applyFill="1" applyBorder="1" applyAlignment="1">
      <alignment horizontal="center" vertical="center"/>
    </xf>
    <xf numFmtId="0" fontId="35" fillId="6" borderId="49" xfId="0" applyFont="1" applyFill="1" applyBorder="1" applyAlignment="1">
      <alignment horizontal="center" vertical="center"/>
    </xf>
    <xf numFmtId="0" fontId="43" fillId="6" borderId="47" xfId="0" applyFont="1" applyFill="1" applyBorder="1" applyAlignment="1">
      <alignment horizontal="center" vertical="center"/>
    </xf>
    <xf numFmtId="0" fontId="43" fillId="6" borderId="48" xfId="0" applyFont="1" applyFill="1" applyBorder="1" applyAlignment="1">
      <alignment horizontal="center" vertical="center"/>
    </xf>
    <xf numFmtId="0" fontId="43" fillId="6" borderId="49" xfId="0" applyFont="1" applyFill="1" applyBorder="1" applyAlignment="1">
      <alignment horizontal="center" vertical="center"/>
    </xf>
    <xf numFmtId="0" fontId="41" fillId="0" borderId="26" xfId="0" applyFont="1" applyBorder="1" applyAlignment="1">
      <alignment horizontal="center" vertical="center" wrapText="1"/>
    </xf>
    <xf numFmtId="0" fontId="41" fillId="0" borderId="27" xfId="0" applyFont="1" applyBorder="1" applyAlignment="1">
      <alignment horizontal="center" vertical="center" wrapText="1"/>
    </xf>
    <xf numFmtId="0" fontId="41" fillId="0" borderId="28" xfId="0" applyFont="1" applyBorder="1" applyAlignment="1">
      <alignment horizontal="center" vertical="center" wrapText="1"/>
    </xf>
    <xf numFmtId="167" fontId="36" fillId="0" borderId="26" xfId="0" applyNumberFormat="1" applyFont="1" applyBorder="1" applyAlignment="1">
      <alignment horizontal="center" vertical="center"/>
    </xf>
    <xf numFmtId="167" fontId="36" fillId="0" borderId="27" xfId="0" applyNumberFormat="1" applyFont="1" applyBorder="1" applyAlignment="1">
      <alignment horizontal="center" vertical="center"/>
    </xf>
    <xf numFmtId="167" fontId="36" fillId="0" borderId="28" xfId="0" applyNumberFormat="1" applyFont="1" applyBorder="1" applyAlignment="1">
      <alignment horizontal="center" vertical="center"/>
    </xf>
    <xf numFmtId="0" fontId="42" fillId="0" borderId="1" xfId="0" applyFont="1" applyBorder="1" applyAlignment="1">
      <alignment horizontal="center" vertical="center"/>
    </xf>
    <xf numFmtId="0" fontId="36" fillId="0" borderId="1" xfId="0" applyFont="1" applyBorder="1" applyAlignment="1">
      <alignment horizontal="center" vertical="center"/>
    </xf>
    <xf numFmtId="0" fontId="37" fillId="0" borderId="50" xfId="0" applyFont="1" applyBorder="1" applyAlignment="1">
      <alignment horizontal="center" vertical="center" wrapText="1"/>
    </xf>
    <xf numFmtId="0" fontId="37" fillId="0" borderId="33" xfId="0" applyFont="1" applyBorder="1" applyAlignment="1">
      <alignment horizontal="center" vertical="center" wrapText="1"/>
    </xf>
    <xf numFmtId="0" fontId="41" fillId="0" borderId="43" xfId="0" applyFont="1" applyBorder="1" applyAlignment="1">
      <alignment horizontal="center" vertical="center" wrapText="1"/>
    </xf>
    <xf numFmtId="0" fontId="38" fillId="0" borderId="43" xfId="0" applyFont="1" applyBorder="1" applyAlignment="1">
      <alignment horizontal="center" vertical="center" wrapText="1"/>
    </xf>
    <xf numFmtId="0" fontId="42" fillId="0" borderId="5" xfId="0" applyFont="1" applyBorder="1" applyAlignment="1">
      <alignment horizontal="center" vertical="center"/>
    </xf>
    <xf numFmtId="0" fontId="39" fillId="0" borderId="6" xfId="0" applyFont="1" applyBorder="1" applyAlignment="1">
      <alignment horizontal="center" vertical="center"/>
    </xf>
    <xf numFmtId="0" fontId="39" fillId="0" borderId="0" xfId="0" applyFont="1" applyAlignment="1">
      <alignment horizontal="center" vertical="center"/>
    </xf>
    <xf numFmtId="0" fontId="37" fillId="2" borderId="1" xfId="0" applyFont="1" applyFill="1" applyBorder="1" applyAlignment="1">
      <alignment horizontal="left" vertical="center"/>
    </xf>
    <xf numFmtId="0" fontId="37" fillId="2" borderId="27" xfId="0" applyFont="1" applyFill="1" applyBorder="1" applyAlignment="1">
      <alignment horizontal="center" vertical="center"/>
    </xf>
    <xf numFmtId="0" fontId="37" fillId="2" borderId="28" xfId="0" applyFont="1" applyFill="1" applyBorder="1" applyAlignment="1">
      <alignment horizontal="center" vertical="center"/>
    </xf>
    <xf numFmtId="0" fontId="37" fillId="2" borderId="36" xfId="0" applyFont="1" applyFill="1" applyBorder="1" applyAlignment="1">
      <alignment horizontal="center" vertical="center" wrapText="1"/>
    </xf>
    <xf numFmtId="0" fontId="37" fillId="2" borderId="6" xfId="0" applyFont="1" applyFill="1" applyBorder="1" applyAlignment="1">
      <alignment horizontal="center" vertical="center" wrapText="1"/>
    </xf>
    <xf numFmtId="0" fontId="37" fillId="2" borderId="50" xfId="0" applyFont="1" applyFill="1" applyBorder="1" applyAlignment="1">
      <alignment horizontal="center" vertical="center" wrapText="1"/>
    </xf>
    <xf numFmtId="0" fontId="37" fillId="2" borderId="29" xfId="0" applyFont="1" applyFill="1" applyBorder="1" applyAlignment="1">
      <alignment horizontal="center" vertical="center" wrapText="1"/>
    </xf>
    <xf numFmtId="0" fontId="37" fillId="2" borderId="32" xfId="0" applyFont="1" applyFill="1" applyBorder="1" applyAlignment="1">
      <alignment horizontal="center" vertical="center" wrapText="1"/>
    </xf>
    <xf numFmtId="0" fontId="37" fillId="2" borderId="43" xfId="0" applyFont="1" applyFill="1" applyBorder="1" applyAlignment="1">
      <alignment horizontal="center" vertical="center" wrapText="1"/>
    </xf>
    <xf numFmtId="0" fontId="37" fillId="2" borderId="51" xfId="0" applyFont="1" applyFill="1" applyBorder="1" applyAlignment="1">
      <alignment horizontal="center" vertical="center" wrapText="1"/>
    </xf>
    <xf numFmtId="0" fontId="37" fillId="2" borderId="52" xfId="0" applyFont="1" applyFill="1" applyBorder="1" applyAlignment="1">
      <alignment horizontal="center" vertical="center" wrapText="1"/>
    </xf>
    <xf numFmtId="0" fontId="37" fillId="2" borderId="53" xfId="0" applyFont="1" applyFill="1" applyBorder="1" applyAlignment="1">
      <alignment horizontal="center" vertical="center" wrapText="1"/>
    </xf>
    <xf numFmtId="0" fontId="37" fillId="2" borderId="15" xfId="0" applyFont="1" applyFill="1" applyBorder="1" applyAlignment="1">
      <alignment horizontal="center" vertical="center" wrapText="1"/>
    </xf>
    <xf numFmtId="0" fontId="37" fillId="2" borderId="3" xfId="0" applyFont="1" applyFill="1" applyBorder="1" applyAlignment="1">
      <alignment horizontal="center" vertical="center" wrapText="1"/>
    </xf>
    <xf numFmtId="0" fontId="37" fillId="2" borderId="54" xfId="0" applyFont="1" applyFill="1" applyBorder="1" applyAlignment="1">
      <alignment horizontal="center" vertical="center" wrapText="1"/>
    </xf>
    <xf numFmtId="0" fontId="37" fillId="2" borderId="20" xfId="0" applyFont="1" applyFill="1" applyBorder="1" applyAlignment="1">
      <alignment horizontal="center" vertical="center" wrapText="1"/>
    </xf>
    <xf numFmtId="0" fontId="37" fillId="2" borderId="21" xfId="0" applyFont="1" applyFill="1" applyBorder="1" applyAlignment="1">
      <alignment horizontal="center" vertical="center" wrapText="1"/>
    </xf>
    <xf numFmtId="0" fontId="37" fillId="2" borderId="56" xfId="0" applyFont="1" applyFill="1" applyBorder="1" applyAlignment="1">
      <alignment horizontal="center" vertical="center" wrapText="1"/>
    </xf>
    <xf numFmtId="0" fontId="0" fillId="0" borderId="17" xfId="0" applyBorder="1" applyAlignment="1">
      <alignment horizontal="center" vertical="center"/>
    </xf>
    <xf numFmtId="0" fontId="0" fillId="0" borderId="64" xfId="0" applyBorder="1" applyAlignment="1">
      <alignment horizontal="center" vertical="center"/>
    </xf>
    <xf numFmtId="0" fontId="0" fillId="0" borderId="24" xfId="0" applyBorder="1" applyAlignment="1">
      <alignment horizontal="center" vertical="center"/>
    </xf>
    <xf numFmtId="0" fontId="43" fillId="6" borderId="6" xfId="0" applyFont="1" applyFill="1" applyBorder="1" applyAlignment="1">
      <alignment horizontal="center" vertical="center"/>
    </xf>
    <xf numFmtId="0" fontId="43" fillId="6" borderId="0" xfId="0" applyFont="1" applyFill="1" applyAlignment="1">
      <alignment horizontal="center" vertical="center"/>
    </xf>
    <xf numFmtId="0" fontId="45" fillId="4" borderId="62" xfId="0" applyFont="1" applyFill="1" applyBorder="1" applyAlignment="1">
      <alignment horizontal="center" vertical="center"/>
    </xf>
    <xf numFmtId="0" fontId="45" fillId="4" borderId="63" xfId="0" applyFont="1" applyFill="1" applyBorder="1" applyAlignment="1">
      <alignment horizontal="center" vertical="center"/>
    </xf>
    <xf numFmtId="0" fontId="45" fillId="4" borderId="46" xfId="0" applyFont="1" applyFill="1" applyBorder="1" applyAlignment="1">
      <alignment horizontal="center" vertical="center"/>
    </xf>
    <xf numFmtId="0" fontId="45" fillId="4" borderId="17" xfId="0" applyFont="1" applyFill="1" applyBorder="1" applyAlignment="1">
      <alignment horizontal="center" vertical="center"/>
    </xf>
    <xf numFmtId="0" fontId="45" fillId="4" borderId="64" xfId="0" applyFont="1" applyFill="1" applyBorder="1" applyAlignment="1">
      <alignment horizontal="center" vertical="center"/>
    </xf>
    <xf numFmtId="0" fontId="45" fillId="4" borderId="24" xfId="0" applyFont="1" applyFill="1" applyBorder="1" applyAlignment="1">
      <alignment horizontal="center" vertical="center"/>
    </xf>
    <xf numFmtId="0" fontId="47" fillId="2" borderId="4" xfId="0" applyFont="1" applyFill="1" applyBorder="1" applyAlignment="1">
      <alignment horizontal="right" vertical="center"/>
    </xf>
    <xf numFmtId="0" fontId="47" fillId="2" borderId="1" xfId="0" applyFont="1" applyFill="1" applyBorder="1" applyAlignment="1">
      <alignment horizontal="right" vertical="center"/>
    </xf>
    <xf numFmtId="0" fontId="43" fillId="4" borderId="46" xfId="0" applyFont="1" applyFill="1" applyBorder="1" applyAlignment="1">
      <alignment horizontal="center" vertical="center"/>
    </xf>
    <xf numFmtId="0" fontId="43" fillId="4" borderId="24" xfId="0" applyFont="1" applyFill="1" applyBorder="1" applyAlignment="1">
      <alignment horizontal="center" vertical="center"/>
    </xf>
    <xf numFmtId="0" fontId="43" fillId="4" borderId="20" xfId="0" applyFont="1" applyFill="1" applyBorder="1" applyAlignment="1">
      <alignment horizontal="center" vertical="center"/>
    </xf>
    <xf numFmtId="0" fontId="45" fillId="4" borderId="1" xfId="0" applyFont="1" applyFill="1" applyBorder="1" applyAlignment="1">
      <alignment horizontal="center" vertical="center"/>
    </xf>
  </cellXfs>
  <cellStyles count="8">
    <cellStyle name="Hiperlink" xfId="4" builtinId="8"/>
    <cellStyle name="Moeda" xfId="2" builtinId="4"/>
    <cellStyle name="Moeda 4" xfId="7" xr:uid="{00000000-0005-0000-0000-000002000000}"/>
    <cellStyle name="Normal" xfId="0" builtinId="0"/>
    <cellStyle name="Normal 2 2" xfId="6" xr:uid="{00000000-0005-0000-0000-000004000000}"/>
    <cellStyle name="Porcentagem" xfId="3" builtinId="5"/>
    <cellStyle name="Porcentagem 4" xfId="5" xr:uid="{00000000-0005-0000-0000-000006000000}"/>
    <cellStyle name="Vírgula" xfId="1" builtinId="3"/>
  </cellStyles>
  <dxfs count="0"/>
  <tableStyles count="0" defaultTableStyle="TableStyleMedium2" defaultPivotStyle="PivotStyleLight16"/>
  <colors>
    <mruColors>
      <color rgb="FFE7F7FF"/>
      <color rgb="FFBDEE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19050</xdr:colOff>
      <xdr:row>11</xdr:row>
      <xdr:rowOff>57150</xdr:rowOff>
    </xdr:from>
    <xdr:to>
      <xdr:col>4</xdr:col>
      <xdr:colOff>66820</xdr:colOff>
      <xdr:row>16</xdr:row>
      <xdr:rowOff>114441</xdr:rowOff>
    </xdr:to>
    <xdr:pic>
      <xdr:nvPicPr>
        <xdr:cNvPr id="2" name="Imagem 1">
          <a:extLst>
            <a:ext uri="{FF2B5EF4-FFF2-40B4-BE49-F238E27FC236}">
              <a16:creationId xmlns:a16="http://schemas.microsoft.com/office/drawing/2014/main" id="{5DA9838B-B241-460A-97AA-C47002C62E66}"/>
            </a:ext>
          </a:extLst>
        </xdr:cNvPr>
        <xdr:cNvPicPr>
          <a:picLocks noChangeAspect="1"/>
        </xdr:cNvPicPr>
      </xdr:nvPicPr>
      <xdr:blipFill>
        <a:blip xmlns:r="http://schemas.openxmlformats.org/officeDocument/2006/relationships" r:embed="rId1"/>
        <a:stretch>
          <a:fillRect/>
        </a:stretch>
      </xdr:blipFill>
      <xdr:spPr>
        <a:xfrm>
          <a:off x="5219700" y="3371850"/>
          <a:ext cx="1038370" cy="10097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19050</xdr:colOff>
      <xdr:row>18</xdr:row>
      <xdr:rowOff>47625</xdr:rowOff>
    </xdr:from>
    <xdr:to>
      <xdr:col>4</xdr:col>
      <xdr:colOff>390670</xdr:colOff>
      <xdr:row>23</xdr:row>
      <xdr:rowOff>57291</xdr:rowOff>
    </xdr:to>
    <xdr:pic>
      <xdr:nvPicPr>
        <xdr:cNvPr id="2" name="Imagem 1">
          <a:extLst>
            <a:ext uri="{FF2B5EF4-FFF2-40B4-BE49-F238E27FC236}">
              <a16:creationId xmlns:a16="http://schemas.microsoft.com/office/drawing/2014/main" id="{CC723F4B-3450-4EE4-B46A-947F3B49CE3A}"/>
            </a:ext>
          </a:extLst>
        </xdr:cNvPr>
        <xdr:cNvPicPr>
          <a:picLocks noChangeAspect="1"/>
        </xdr:cNvPicPr>
      </xdr:nvPicPr>
      <xdr:blipFill>
        <a:blip xmlns:r="http://schemas.openxmlformats.org/officeDocument/2006/relationships" r:embed="rId1"/>
        <a:stretch>
          <a:fillRect/>
        </a:stretch>
      </xdr:blipFill>
      <xdr:spPr>
        <a:xfrm>
          <a:off x="2828925" y="3876675"/>
          <a:ext cx="1038370" cy="1009791"/>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bi.mte.gov.br/bgcaged/caged_anuario_rais/anuario.htm" TargetMode="External"/><Relationship Id="rId1" Type="http://schemas.openxmlformats.org/officeDocument/2006/relationships/hyperlink" Target="https://www.gov.br/previdencia/pt-br/assuntos/previdencia-social/arquivos/copy_of_onlinte-aeps-2022-/secao-i-beneficios/subsecao-a-beneficios-concedidos/capitulo-4-salario-maternidade/4-1-quantidade-e-valor-de-salarios-maternidade-concedidos-por-pagador-e-clientela-segundo-as-grandes-regioes-e-unidades-da-federacao-2017-2019"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verificador.bdsgp.com.br/?q=ZOAsPAZe7PoRkvkY"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s://verificador.bdsgp.com.br/?q=ZOAsPAZe7PoRkvk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pageSetUpPr fitToPage="1"/>
  </sheetPr>
  <dimension ref="B1:M147"/>
  <sheetViews>
    <sheetView showGridLines="0" tabSelected="1" zoomScaleNormal="100" workbookViewId="0">
      <selection activeCell="B2" sqref="B2:E2"/>
    </sheetView>
  </sheetViews>
  <sheetFormatPr defaultColWidth="8.7109375" defaultRowHeight="12.75"/>
  <cols>
    <col min="1" max="1" width="8.7109375" style="1"/>
    <col min="2" max="2" width="5" style="1" bestFit="1" customWidth="1"/>
    <col min="3" max="3" width="86.28515625" style="1" customWidth="1"/>
    <col min="4" max="4" width="14.140625" style="1" bestFit="1" customWidth="1"/>
    <col min="5" max="5" width="17.140625" style="1" bestFit="1" customWidth="1"/>
    <col min="6" max="6" width="0" style="1" hidden="1" customWidth="1"/>
    <col min="7" max="7" width="8.7109375" style="1"/>
    <col min="8" max="9" width="9.28515625" style="1" bestFit="1" customWidth="1"/>
    <col min="10" max="10" width="13.28515625" style="1" bestFit="1" customWidth="1"/>
    <col min="11" max="11" width="12.5703125" style="10" bestFit="1" customWidth="1"/>
    <col min="12" max="13" width="13.7109375" style="10" bestFit="1" customWidth="1"/>
    <col min="14" max="16384" width="8.7109375" style="1"/>
  </cols>
  <sheetData>
    <row r="1" spans="2:6" ht="13.5" thickBot="1"/>
    <row r="2" spans="2:6" ht="13.5" thickBot="1">
      <c r="B2" s="276" t="s">
        <v>394</v>
      </c>
      <c r="C2" s="277"/>
      <c r="D2" s="277"/>
      <c r="E2" s="278"/>
    </row>
    <row r="3" spans="2:6" ht="18" customHeight="1">
      <c r="B3" s="296" t="s">
        <v>0</v>
      </c>
      <c r="C3" s="297"/>
      <c r="D3" s="297"/>
      <c r="E3" s="298"/>
    </row>
    <row r="4" spans="2:6">
      <c r="B4" s="20">
        <v>1</v>
      </c>
      <c r="C4" s="2" t="s">
        <v>357</v>
      </c>
      <c r="D4" s="299" t="s">
        <v>366</v>
      </c>
      <c r="E4" s="300"/>
    </row>
    <row r="5" spans="2:6" ht="18" customHeight="1">
      <c r="B5" s="20">
        <v>2</v>
      </c>
      <c r="C5" s="2" t="s">
        <v>1</v>
      </c>
      <c r="D5" s="301" t="s">
        <v>367</v>
      </c>
      <c r="E5" s="302"/>
    </row>
    <row r="6" spans="2:6" ht="18" customHeight="1">
      <c r="B6" s="20">
        <v>3</v>
      </c>
      <c r="C6" s="2" t="s">
        <v>2</v>
      </c>
      <c r="D6" s="303">
        <v>1651</v>
      </c>
      <c r="E6" s="304"/>
      <c r="F6" s="12"/>
    </row>
    <row r="7" spans="2:6">
      <c r="B7" s="20">
        <v>4</v>
      </c>
      <c r="C7" s="2" t="s">
        <v>3</v>
      </c>
      <c r="D7" s="305">
        <v>0</v>
      </c>
      <c r="E7" s="306"/>
    </row>
    <row r="8" spans="2:6" ht="18" customHeight="1">
      <c r="B8" s="20">
        <v>5</v>
      </c>
      <c r="C8" s="2" t="s">
        <v>4</v>
      </c>
      <c r="D8" s="307">
        <v>46027</v>
      </c>
      <c r="E8" s="308"/>
    </row>
    <row r="9" spans="2:6" ht="18" customHeight="1">
      <c r="B9" s="20">
        <v>6</v>
      </c>
      <c r="C9" s="2" t="s">
        <v>5</v>
      </c>
      <c r="D9" s="307" t="s">
        <v>365</v>
      </c>
      <c r="E9" s="308"/>
    </row>
    <row r="10" spans="2:6" ht="13.5" thickBot="1">
      <c r="B10" s="21"/>
      <c r="E10" s="22"/>
    </row>
    <row r="11" spans="2:6" ht="18" customHeight="1" thickBot="1">
      <c r="B11" s="276" t="s">
        <v>6</v>
      </c>
      <c r="C11" s="277"/>
      <c r="D11" s="277"/>
      <c r="E11" s="278"/>
    </row>
    <row r="12" spans="2:6" ht="18" customHeight="1">
      <c r="B12" s="233">
        <v>1</v>
      </c>
      <c r="C12" s="297" t="s">
        <v>7</v>
      </c>
      <c r="D12" s="297"/>
      <c r="E12" s="234" t="s">
        <v>8</v>
      </c>
    </row>
    <row r="13" spans="2:6" ht="18" customHeight="1">
      <c r="B13" s="24" t="s">
        <v>9</v>
      </c>
      <c r="C13" s="269" t="s">
        <v>10</v>
      </c>
      <c r="D13" s="269"/>
      <c r="E13" s="25">
        <v>1651</v>
      </c>
      <c r="F13" s="12"/>
    </row>
    <row r="14" spans="2:6" ht="18" customHeight="1">
      <c r="B14" s="24" t="s">
        <v>11</v>
      </c>
      <c r="C14" s="269" t="s">
        <v>12</v>
      </c>
      <c r="D14" s="269"/>
      <c r="E14" s="25">
        <v>0</v>
      </c>
    </row>
    <row r="15" spans="2:6" ht="18" customHeight="1">
      <c r="B15" s="24" t="s">
        <v>13</v>
      </c>
      <c r="C15" s="269" t="s">
        <v>14</v>
      </c>
      <c r="D15" s="269"/>
      <c r="E15" s="25">
        <v>330.2</v>
      </c>
    </row>
    <row r="16" spans="2:6" ht="18" customHeight="1">
      <c r="B16" s="24" t="s">
        <v>15</v>
      </c>
      <c r="C16" s="269" t="s">
        <v>16</v>
      </c>
      <c r="D16" s="269"/>
      <c r="E16" s="25">
        <v>0</v>
      </c>
    </row>
    <row r="17" spans="2:5" ht="18" customHeight="1">
      <c r="B17" s="24" t="s">
        <v>17</v>
      </c>
      <c r="C17" s="269" t="s">
        <v>18</v>
      </c>
      <c r="D17" s="269"/>
      <c r="E17" s="25">
        <v>0</v>
      </c>
    </row>
    <row r="18" spans="2:5" ht="18" customHeight="1">
      <c r="B18" s="24" t="s">
        <v>19</v>
      </c>
      <c r="C18" s="269" t="s">
        <v>20</v>
      </c>
      <c r="D18" s="269"/>
      <c r="E18" s="25">
        <v>0</v>
      </c>
    </row>
    <row r="19" spans="2:5" ht="18" customHeight="1">
      <c r="B19" s="267" t="s">
        <v>21</v>
      </c>
      <c r="C19" s="268"/>
      <c r="D19" s="268"/>
      <c r="E19" s="26">
        <f>SUM(E13:E18)</f>
        <v>1981.2</v>
      </c>
    </row>
    <row r="20" spans="2:5" ht="27.75" customHeight="1">
      <c r="B20" s="291" t="s">
        <v>22</v>
      </c>
      <c r="C20" s="292"/>
      <c r="D20" s="292"/>
      <c r="E20" s="293"/>
    </row>
    <row r="21" spans="2:5" ht="13.5" thickBot="1">
      <c r="B21" s="21"/>
      <c r="E21" s="22"/>
    </row>
    <row r="22" spans="2:5" ht="18" customHeight="1" thickBot="1">
      <c r="B22" s="276" t="s">
        <v>23</v>
      </c>
      <c r="C22" s="277"/>
      <c r="D22" s="277"/>
      <c r="E22" s="278"/>
    </row>
    <row r="23" spans="2:5" ht="18" customHeight="1">
      <c r="B23" s="273" t="s">
        <v>24</v>
      </c>
      <c r="C23" s="274"/>
      <c r="D23" s="274"/>
      <c r="E23" s="290"/>
    </row>
    <row r="24" spans="2:5" ht="18" customHeight="1">
      <c r="B24" s="38" t="s">
        <v>25</v>
      </c>
      <c r="C24" s="39" t="s">
        <v>26</v>
      </c>
      <c r="D24" s="16" t="s">
        <v>27</v>
      </c>
      <c r="E24" s="40" t="s">
        <v>8</v>
      </c>
    </row>
    <row r="25" spans="2:5" ht="18" customHeight="1">
      <c r="B25" s="24" t="s">
        <v>9</v>
      </c>
      <c r="C25" s="3" t="s">
        <v>28</v>
      </c>
      <c r="D25" s="4">
        <f>(1/12)</f>
        <v>8.3333333333333329E-2</v>
      </c>
      <c r="E25" s="25">
        <f>D25*$E$19</f>
        <v>165.1</v>
      </c>
    </row>
    <row r="26" spans="2:5" ht="18" customHeight="1">
      <c r="B26" s="24" t="s">
        <v>11</v>
      </c>
      <c r="C26" s="3" t="s">
        <v>29</v>
      </c>
      <c r="D26" s="239">
        <f>(1/12)+((1/3)*(1/12))</f>
        <v>0.1111111111111111</v>
      </c>
      <c r="E26" s="25">
        <f>D26*$E$19</f>
        <v>220.13333333333333</v>
      </c>
    </row>
    <row r="27" spans="2:5" ht="18" customHeight="1">
      <c r="B27" s="267" t="s">
        <v>21</v>
      </c>
      <c r="C27" s="268"/>
      <c r="D27" s="5">
        <f t="shared" ref="D27:E27" si="0">SUM(D25:D26)</f>
        <v>0.19444444444444442</v>
      </c>
      <c r="E27" s="27">
        <f t="shared" si="0"/>
        <v>385.23333333333335</v>
      </c>
    </row>
    <row r="28" spans="2:5" ht="46.5" customHeight="1">
      <c r="B28" s="279" t="s">
        <v>361</v>
      </c>
      <c r="C28" s="272"/>
      <c r="D28" s="272"/>
      <c r="E28" s="280"/>
    </row>
    <row r="29" spans="2:5" ht="33" customHeight="1">
      <c r="B29" s="279" t="s">
        <v>101</v>
      </c>
      <c r="C29" s="272"/>
      <c r="D29" s="272"/>
      <c r="E29" s="280"/>
    </row>
    <row r="30" spans="2:5" ht="55.5" customHeight="1">
      <c r="B30" s="309" t="s">
        <v>364</v>
      </c>
      <c r="C30" s="310"/>
      <c r="D30" s="310"/>
      <c r="E30" s="311"/>
    </row>
    <row r="31" spans="2:5">
      <c r="B31" s="21"/>
      <c r="E31" s="22"/>
    </row>
    <row r="32" spans="2:5" ht="27.75" customHeight="1">
      <c r="B32" s="287" t="s">
        <v>30</v>
      </c>
      <c r="C32" s="288"/>
      <c r="D32" s="288"/>
      <c r="E32" s="289"/>
    </row>
    <row r="33" spans="2:5" ht="18" customHeight="1">
      <c r="B33" s="19" t="s">
        <v>31</v>
      </c>
      <c r="C33" s="16" t="s">
        <v>32</v>
      </c>
      <c r="D33" s="16" t="s">
        <v>27</v>
      </c>
      <c r="E33" s="23" t="s">
        <v>8</v>
      </c>
    </row>
    <row r="34" spans="2:5" ht="18" customHeight="1">
      <c r="B34" s="24" t="s">
        <v>9</v>
      </c>
      <c r="C34" s="3" t="s">
        <v>33</v>
      </c>
      <c r="D34" s="6">
        <v>0.2</v>
      </c>
      <c r="E34" s="25">
        <f>D34*($E$19+$E$27)</f>
        <v>473.28666666666669</v>
      </c>
    </row>
    <row r="35" spans="2:5" ht="18" customHeight="1">
      <c r="B35" s="24" t="s">
        <v>11</v>
      </c>
      <c r="C35" s="3" t="s">
        <v>34</v>
      </c>
      <c r="D35" s="6">
        <v>2.5000000000000001E-2</v>
      </c>
      <c r="E35" s="25">
        <f t="shared" ref="E35:E41" si="1">D35*($E$19+$E$27)</f>
        <v>59.160833333333336</v>
      </c>
    </row>
    <row r="36" spans="2:5" ht="18" customHeight="1">
      <c r="B36" s="24" t="s">
        <v>13</v>
      </c>
      <c r="C36" s="3" t="s">
        <v>35</v>
      </c>
      <c r="D36" s="6">
        <v>0.03</v>
      </c>
      <c r="E36" s="25">
        <f t="shared" si="1"/>
        <v>70.992999999999995</v>
      </c>
    </row>
    <row r="37" spans="2:5" ht="18" customHeight="1">
      <c r="B37" s="24" t="s">
        <v>15</v>
      </c>
      <c r="C37" s="3" t="s">
        <v>36</v>
      </c>
      <c r="D37" s="6">
        <v>1.4999999999999999E-2</v>
      </c>
      <c r="E37" s="25">
        <f t="shared" si="1"/>
        <v>35.496499999999997</v>
      </c>
    </row>
    <row r="38" spans="2:5" ht="18" customHeight="1">
      <c r="B38" s="24" t="s">
        <v>17</v>
      </c>
      <c r="C38" s="3" t="s">
        <v>37</v>
      </c>
      <c r="D38" s="6">
        <v>0.01</v>
      </c>
      <c r="E38" s="25">
        <f t="shared" si="1"/>
        <v>23.664333333333335</v>
      </c>
    </row>
    <row r="39" spans="2:5" ht="18" customHeight="1">
      <c r="B39" s="24" t="s">
        <v>19</v>
      </c>
      <c r="C39" s="3" t="s">
        <v>38</v>
      </c>
      <c r="D39" s="6">
        <v>6.0000000000000001E-3</v>
      </c>
      <c r="E39" s="25">
        <f t="shared" si="1"/>
        <v>14.198600000000001</v>
      </c>
    </row>
    <row r="40" spans="2:5" ht="18" customHeight="1">
      <c r="B40" s="24" t="s">
        <v>39</v>
      </c>
      <c r="C40" s="3" t="s">
        <v>40</v>
      </c>
      <c r="D40" s="6">
        <v>2E-3</v>
      </c>
      <c r="E40" s="25">
        <f t="shared" si="1"/>
        <v>4.7328666666666672</v>
      </c>
    </row>
    <row r="41" spans="2:5" ht="18" customHeight="1">
      <c r="B41" s="24" t="s">
        <v>41</v>
      </c>
      <c r="C41" s="3" t="s">
        <v>42</v>
      </c>
      <c r="D41" s="6">
        <v>0.08</v>
      </c>
      <c r="E41" s="25">
        <f t="shared" si="1"/>
        <v>189.31466666666668</v>
      </c>
    </row>
    <row r="42" spans="2:5" ht="18" customHeight="1">
      <c r="B42" s="267" t="s">
        <v>21</v>
      </c>
      <c r="C42" s="268"/>
      <c r="D42" s="17">
        <f>SUM(D34:D41)</f>
        <v>0.36800000000000005</v>
      </c>
      <c r="E42" s="27">
        <f>SUM(E34:E41)</f>
        <v>870.84746666666672</v>
      </c>
    </row>
    <row r="43" spans="2:5" ht="43.5" customHeight="1">
      <c r="B43" s="279" t="s">
        <v>102</v>
      </c>
      <c r="C43" s="272"/>
      <c r="D43" s="272"/>
      <c r="E43" s="280"/>
    </row>
    <row r="44" spans="2:5" ht="42.75" customHeight="1">
      <c r="B44" s="279" t="s">
        <v>43</v>
      </c>
      <c r="C44" s="272"/>
      <c r="D44" s="272"/>
      <c r="E44" s="280"/>
    </row>
    <row r="45" spans="2:5" ht="36" customHeight="1">
      <c r="B45" s="279" t="s">
        <v>44</v>
      </c>
      <c r="C45" s="272"/>
      <c r="D45" s="272"/>
      <c r="E45" s="280"/>
    </row>
    <row r="46" spans="2:5" ht="29.25" customHeight="1">
      <c r="B46" s="279" t="s">
        <v>362</v>
      </c>
      <c r="C46" s="272"/>
      <c r="D46" s="272"/>
      <c r="E46" s="280"/>
    </row>
    <row r="47" spans="2:5">
      <c r="B47" s="21"/>
      <c r="E47" s="22"/>
    </row>
    <row r="48" spans="2:5" ht="18" customHeight="1">
      <c r="B48" s="287" t="s">
        <v>45</v>
      </c>
      <c r="C48" s="288"/>
      <c r="D48" s="288"/>
      <c r="E48" s="289"/>
    </row>
    <row r="49" spans="2:6" ht="18" customHeight="1">
      <c r="B49" s="19" t="s">
        <v>46</v>
      </c>
      <c r="C49" s="16" t="s">
        <v>47</v>
      </c>
      <c r="D49" s="16" t="s">
        <v>48</v>
      </c>
      <c r="E49" s="23" t="s">
        <v>8</v>
      </c>
      <c r="F49" s="1" t="s">
        <v>307</v>
      </c>
    </row>
    <row r="50" spans="2:6" ht="18" customHeight="1">
      <c r="B50" s="24" t="s">
        <v>9</v>
      </c>
      <c r="C50" s="2" t="s">
        <v>355</v>
      </c>
      <c r="D50" s="7" t="s">
        <v>112</v>
      </c>
      <c r="E50" s="25">
        <v>0</v>
      </c>
      <c r="F50" s="210" t="e">
        <f>ROUND(((3.8+5.5)*2*D50)-(0.06*$E$13),2)</f>
        <v>#VALUE!</v>
      </c>
    </row>
    <row r="51" spans="2:6" ht="18" customHeight="1">
      <c r="B51" s="24" t="s">
        <v>11</v>
      </c>
      <c r="C51" s="3" t="s">
        <v>356</v>
      </c>
      <c r="D51" s="7" t="s">
        <v>112</v>
      </c>
      <c r="E51" s="25">
        <f>'DETALHAMENTO ALIMENTAÇÃO'!G10</f>
        <v>0</v>
      </c>
      <c r="F51" s="210" t="e">
        <f>ROUND((42.2)*D51,2)</f>
        <v>#VALUE!</v>
      </c>
    </row>
    <row r="52" spans="2:6" ht="18" customHeight="1">
      <c r="B52" s="24" t="s">
        <v>13</v>
      </c>
      <c r="C52" s="3" t="s">
        <v>49</v>
      </c>
      <c r="D52" s="7" t="s">
        <v>112</v>
      </c>
      <c r="E52" s="25">
        <f>'DETALHAMENTO ASS. MÉDICA'!E10</f>
        <v>0</v>
      </c>
    </row>
    <row r="53" spans="2:6" ht="18" customHeight="1">
      <c r="B53" s="24" t="s">
        <v>15</v>
      </c>
      <c r="C53" s="3" t="s">
        <v>50</v>
      </c>
      <c r="D53" s="7" t="s">
        <v>112</v>
      </c>
      <c r="E53" s="25">
        <v>0</v>
      </c>
    </row>
    <row r="54" spans="2:6" ht="18" customHeight="1">
      <c r="B54" s="24" t="s">
        <v>17</v>
      </c>
      <c r="C54" s="3" t="s">
        <v>51</v>
      </c>
      <c r="D54" s="7" t="s">
        <v>112</v>
      </c>
      <c r="E54" s="25">
        <v>0</v>
      </c>
    </row>
    <row r="55" spans="2:6" ht="18" customHeight="1">
      <c r="B55" s="267" t="s">
        <v>21</v>
      </c>
      <c r="C55" s="268"/>
      <c r="D55" s="268"/>
      <c r="E55" s="27">
        <f>SUM(E50:E54)</f>
        <v>0</v>
      </c>
    </row>
    <row r="56" spans="2:6" ht="25.5" customHeight="1">
      <c r="B56" s="279" t="s">
        <v>52</v>
      </c>
      <c r="C56" s="272"/>
      <c r="D56" s="272"/>
      <c r="E56" s="280"/>
    </row>
    <row r="57" spans="2:6" ht="25.5" customHeight="1">
      <c r="B57" s="279" t="s">
        <v>53</v>
      </c>
      <c r="C57" s="272"/>
      <c r="D57" s="272"/>
      <c r="E57" s="280"/>
    </row>
    <row r="58" spans="2:6">
      <c r="B58" s="21"/>
      <c r="E58" s="22"/>
    </row>
    <row r="59" spans="2:6" ht="18" customHeight="1">
      <c r="B59" s="287" t="s">
        <v>54</v>
      </c>
      <c r="C59" s="288"/>
      <c r="D59" s="288"/>
      <c r="E59" s="289"/>
    </row>
    <row r="60" spans="2:6" ht="18" customHeight="1">
      <c r="B60" s="19">
        <v>2</v>
      </c>
      <c r="C60" s="268" t="s">
        <v>55</v>
      </c>
      <c r="D60" s="268"/>
      <c r="E60" s="23" t="s">
        <v>8</v>
      </c>
    </row>
    <row r="61" spans="2:6" ht="18" customHeight="1">
      <c r="B61" s="24" t="s">
        <v>25</v>
      </c>
      <c r="C61" s="275" t="s">
        <v>26</v>
      </c>
      <c r="D61" s="275"/>
      <c r="E61" s="25">
        <f>E27</f>
        <v>385.23333333333335</v>
      </c>
    </row>
    <row r="62" spans="2:6" ht="18" customHeight="1">
      <c r="B62" s="24" t="s">
        <v>31</v>
      </c>
      <c r="C62" s="269" t="s">
        <v>32</v>
      </c>
      <c r="D62" s="269"/>
      <c r="E62" s="25">
        <f>E42</f>
        <v>870.84746666666672</v>
      </c>
    </row>
    <row r="63" spans="2:6" ht="18" customHeight="1">
      <c r="B63" s="24" t="s">
        <v>46</v>
      </c>
      <c r="C63" s="269" t="s">
        <v>47</v>
      </c>
      <c r="D63" s="269"/>
      <c r="E63" s="25">
        <f>E55</f>
        <v>0</v>
      </c>
    </row>
    <row r="64" spans="2:6" ht="18" customHeight="1">
      <c r="B64" s="267" t="s">
        <v>21</v>
      </c>
      <c r="C64" s="268"/>
      <c r="D64" s="268"/>
      <c r="E64" s="27">
        <f>SUM(E61:E63)</f>
        <v>1256.0808000000002</v>
      </c>
    </row>
    <row r="65" spans="2:13" ht="13.5" thickBot="1">
      <c r="B65" s="21"/>
      <c r="E65" s="22"/>
      <c r="M65" s="41"/>
    </row>
    <row r="66" spans="2:13" ht="18" customHeight="1" thickBot="1">
      <c r="B66" s="276" t="s">
        <v>56</v>
      </c>
      <c r="C66" s="277"/>
      <c r="D66" s="277"/>
      <c r="E66" s="278"/>
      <c r="M66" s="41"/>
    </row>
    <row r="67" spans="2:13" ht="18" customHeight="1">
      <c r="B67" s="233">
        <v>3</v>
      </c>
      <c r="C67" s="235" t="s">
        <v>57</v>
      </c>
      <c r="D67" s="235" t="s">
        <v>27</v>
      </c>
      <c r="E67" s="232" t="s">
        <v>8</v>
      </c>
      <c r="M67" s="41"/>
    </row>
    <row r="68" spans="2:13" ht="18" customHeight="1">
      <c r="B68" s="24" t="s">
        <v>9</v>
      </c>
      <c r="C68" s="2" t="s">
        <v>58</v>
      </c>
      <c r="D68" s="14">
        <f>((1/12)*0.05)</f>
        <v>4.1666666666666666E-3</v>
      </c>
      <c r="E68" s="25">
        <f t="shared" ref="E68:E73" si="2">D68*($E$19)</f>
        <v>8.2550000000000008</v>
      </c>
    </row>
    <row r="69" spans="2:13" ht="18" customHeight="1">
      <c r="B69" s="24" t="s">
        <v>11</v>
      </c>
      <c r="C69" s="2" t="s">
        <v>59</v>
      </c>
      <c r="D69" s="14">
        <f>D41*D68</f>
        <v>3.3333333333333332E-4</v>
      </c>
      <c r="E69" s="25">
        <f t="shared" si="2"/>
        <v>0.66039999999999999</v>
      </c>
    </row>
    <row r="70" spans="2:13" ht="18" customHeight="1">
      <c r="B70" s="24" t="s">
        <v>13</v>
      </c>
      <c r="C70" s="2" t="s">
        <v>103</v>
      </c>
      <c r="D70" s="14">
        <f>(0.08)*(0.4)*(0.9)*(1+(1/12)+(1/12)+(1/3*1/12))</f>
        <v>3.4399999999999993E-2</v>
      </c>
      <c r="E70" s="25">
        <f t="shared" si="2"/>
        <v>68.153279999999981</v>
      </c>
      <c r="M70" s="41"/>
    </row>
    <row r="71" spans="2:13" ht="18" customHeight="1">
      <c r="B71" s="24" t="s">
        <v>15</v>
      </c>
      <c r="C71" s="2" t="s">
        <v>60</v>
      </c>
      <c r="D71" s="14">
        <f>(7/30)/12</f>
        <v>1.9444444444444445E-2</v>
      </c>
      <c r="E71" s="25">
        <f t="shared" si="2"/>
        <v>38.523333333333333</v>
      </c>
    </row>
    <row r="72" spans="2:13" ht="18" customHeight="1">
      <c r="B72" s="24" t="s">
        <v>17</v>
      </c>
      <c r="C72" s="2" t="s">
        <v>61</v>
      </c>
      <c r="D72" s="14">
        <f>D71*D42</f>
        <v>7.1555555555555565E-3</v>
      </c>
      <c r="E72" s="25">
        <f t="shared" si="2"/>
        <v>14.176586666666669</v>
      </c>
    </row>
    <row r="73" spans="2:13" ht="18" customHeight="1">
      <c r="B73" s="24" t="s">
        <v>19</v>
      </c>
      <c r="C73" s="2" t="s">
        <v>104</v>
      </c>
      <c r="D73" s="37">
        <f>(D71*D41)*0.4</f>
        <v>6.2222222222222236E-4</v>
      </c>
      <c r="E73" s="25">
        <f t="shared" si="2"/>
        <v>1.2327466666666669</v>
      </c>
    </row>
    <row r="74" spans="2:13" ht="18" customHeight="1">
      <c r="B74" s="267" t="s">
        <v>21</v>
      </c>
      <c r="C74" s="268"/>
      <c r="D74" s="13">
        <f>SUM(D68:D73)</f>
        <v>6.6122222222222207E-2</v>
      </c>
      <c r="E74" s="27">
        <f>SUM(E68:E73)</f>
        <v>131.00134666666665</v>
      </c>
    </row>
    <row r="75" spans="2:13" ht="51" customHeight="1">
      <c r="B75" s="279" t="s">
        <v>105</v>
      </c>
      <c r="C75" s="272"/>
      <c r="D75" s="272"/>
      <c r="E75" s="280"/>
    </row>
    <row r="76" spans="2:13" ht="13.5" thickBot="1">
      <c r="B76" s="21"/>
      <c r="E76" s="22"/>
    </row>
    <row r="77" spans="2:13" ht="18" customHeight="1" thickBot="1">
      <c r="B77" s="276" t="s">
        <v>62</v>
      </c>
      <c r="C77" s="277"/>
      <c r="D77" s="277"/>
      <c r="E77" s="278"/>
    </row>
    <row r="78" spans="2:13" ht="44.25" customHeight="1">
      <c r="B78" s="279" t="s">
        <v>363</v>
      </c>
      <c r="C78" s="272"/>
      <c r="D78" s="272"/>
      <c r="E78" s="280"/>
    </row>
    <row r="79" spans="2:13">
      <c r="B79" s="21"/>
      <c r="E79" s="22"/>
      <c r="K79" s="1"/>
      <c r="L79" s="1"/>
      <c r="M79" s="1"/>
    </row>
    <row r="80" spans="2:13" ht="18" customHeight="1">
      <c r="B80" s="287" t="s">
        <v>63</v>
      </c>
      <c r="C80" s="288"/>
      <c r="D80" s="288"/>
      <c r="E80" s="289"/>
    </row>
    <row r="81" spans="2:5" ht="18" customHeight="1">
      <c r="B81" s="19" t="s">
        <v>64</v>
      </c>
      <c r="C81" s="16" t="s">
        <v>65</v>
      </c>
      <c r="D81" s="16" t="s">
        <v>27</v>
      </c>
      <c r="E81" s="23" t="s">
        <v>8</v>
      </c>
    </row>
    <row r="82" spans="2:5" ht="18" customHeight="1">
      <c r="B82" s="24" t="s">
        <v>9</v>
      </c>
      <c r="C82" s="2" t="s">
        <v>100</v>
      </c>
      <c r="D82" s="240">
        <v>8.3299999999999999E-2</v>
      </c>
      <c r="E82" s="25">
        <f t="shared" ref="E82:E88" si="3">D82*($E$19)</f>
        <v>165.03396000000001</v>
      </c>
    </row>
    <row r="83" spans="2:5" ht="18" customHeight="1">
      <c r="B83" s="24" t="s">
        <v>11</v>
      </c>
      <c r="C83" s="2" t="s">
        <v>66</v>
      </c>
      <c r="D83" s="240">
        <f>(3/30)/12</f>
        <v>8.3333333333333332E-3</v>
      </c>
      <c r="E83" s="25">
        <f t="shared" si="3"/>
        <v>16.510000000000002</v>
      </c>
    </row>
    <row r="84" spans="2:5" ht="18" customHeight="1">
      <c r="B84" s="24" t="s">
        <v>13</v>
      </c>
      <c r="C84" s="2" t="s">
        <v>67</v>
      </c>
      <c r="D84" s="240">
        <f>((5/30)/12)*0.015</f>
        <v>2.0833333333333332E-4</v>
      </c>
      <c r="E84" s="25">
        <f t="shared" si="3"/>
        <v>0.41275000000000001</v>
      </c>
    </row>
    <row r="85" spans="2:5" ht="18" customHeight="1">
      <c r="B85" s="24" t="s">
        <v>15</v>
      </c>
      <c r="C85" s="2" t="s">
        <v>68</v>
      </c>
      <c r="D85" s="240">
        <f>(((30/30)/12)*0.0078)</f>
        <v>6.4999999999999997E-4</v>
      </c>
      <c r="E85" s="25">
        <f t="shared" si="3"/>
        <v>1.2877799999999999</v>
      </c>
    </row>
    <row r="86" spans="2:5" ht="18" customHeight="1">
      <c r="B86" s="24" t="s">
        <v>17</v>
      </c>
      <c r="C86" s="2" t="s">
        <v>69</v>
      </c>
      <c r="D86" s="240">
        <f>((0.1111*0.1781*0.5*100))/100</f>
        <v>9.8934550000000007E-3</v>
      </c>
      <c r="E86" s="25">
        <f t="shared" si="3"/>
        <v>19.600913046000002</v>
      </c>
    </row>
    <row r="87" spans="2:5" ht="18" customHeight="1">
      <c r="B87" s="24" t="s">
        <v>19</v>
      </c>
      <c r="C87" s="2" t="s">
        <v>347</v>
      </c>
      <c r="D87" s="240">
        <f>(5/30)/12</f>
        <v>1.3888888888888888E-2</v>
      </c>
      <c r="E87" s="25">
        <f t="shared" si="3"/>
        <v>27.516666666666666</v>
      </c>
    </row>
    <row r="88" spans="2:5" ht="18" customHeight="1">
      <c r="B88" s="24" t="s">
        <v>39</v>
      </c>
      <c r="C88" s="2" t="s">
        <v>348</v>
      </c>
      <c r="D88" s="240">
        <v>0</v>
      </c>
      <c r="E88" s="25">
        <f t="shared" si="3"/>
        <v>0</v>
      </c>
    </row>
    <row r="89" spans="2:5" ht="18" customHeight="1">
      <c r="B89" s="294" t="s">
        <v>344</v>
      </c>
      <c r="C89" s="295"/>
      <c r="D89" s="236">
        <f>SUM(D82:D88)</f>
        <v>0.11627401055555556</v>
      </c>
      <c r="E89" s="27">
        <f>SUM(E82:E88)</f>
        <v>230.36206971266665</v>
      </c>
    </row>
    <row r="90" spans="2:5" ht="18" customHeight="1">
      <c r="B90" s="24" t="s">
        <v>41</v>
      </c>
      <c r="C90" s="2" t="s">
        <v>343</v>
      </c>
      <c r="D90" s="240">
        <f>($D$89-$D$86)*((1/12)+(1/12)+(1/12*1/3))</f>
        <v>2.0685108024691357E-2</v>
      </c>
      <c r="E90" s="25">
        <f>D90*($E$19)</f>
        <v>40.981336018518519</v>
      </c>
    </row>
    <row r="91" spans="2:5" ht="18" customHeight="1">
      <c r="B91" s="294" t="s">
        <v>345</v>
      </c>
      <c r="C91" s="295"/>
      <c r="D91" s="236">
        <f>SUM(D89:D90)</f>
        <v>0.13695911858024692</v>
      </c>
      <c r="E91" s="27">
        <f>SUM(E89:E90)</f>
        <v>271.34340573118516</v>
      </c>
    </row>
    <row r="92" spans="2:5" ht="18" customHeight="1">
      <c r="B92" s="24" t="s">
        <v>131</v>
      </c>
      <c r="C92" s="2" t="s">
        <v>346</v>
      </c>
      <c r="D92" s="240">
        <f>$D$42*$D$91</f>
        <v>5.0400955637530873E-2</v>
      </c>
      <c r="E92" s="25">
        <f>D92*($E$19)</f>
        <v>99.854373309076166</v>
      </c>
    </row>
    <row r="93" spans="2:5" ht="18" customHeight="1">
      <c r="B93" s="267" t="s">
        <v>21</v>
      </c>
      <c r="C93" s="268"/>
      <c r="D93" s="241">
        <f>SUM(D91:D92)</f>
        <v>0.18736007421777778</v>
      </c>
      <c r="E93" s="27">
        <f>SUM(E91:E92)</f>
        <v>371.19777904026131</v>
      </c>
    </row>
    <row r="94" spans="2:5">
      <c r="B94" s="21"/>
      <c r="E94" s="22"/>
    </row>
    <row r="95" spans="2:5">
      <c r="B95" s="267" t="s">
        <v>70</v>
      </c>
      <c r="C95" s="268"/>
      <c r="D95" s="268"/>
      <c r="E95" s="284"/>
    </row>
    <row r="96" spans="2:5">
      <c r="B96" s="19" t="s">
        <v>71</v>
      </c>
      <c r="C96" s="16" t="s">
        <v>72</v>
      </c>
      <c r="D96" s="16" t="s">
        <v>8</v>
      </c>
      <c r="E96" s="23"/>
    </row>
    <row r="97" spans="2:10">
      <c r="B97" s="24" t="s">
        <v>9</v>
      </c>
      <c r="C97" s="2" t="s">
        <v>73</v>
      </c>
      <c r="D97" s="8">
        <v>0</v>
      </c>
      <c r="E97" s="25">
        <v>0</v>
      </c>
    </row>
    <row r="98" spans="2:10">
      <c r="B98" s="285" t="s">
        <v>21</v>
      </c>
      <c r="C98" s="286"/>
      <c r="D98" s="18">
        <f>SUM(D97)</f>
        <v>0</v>
      </c>
      <c r="E98" s="231">
        <f>SUM(E97)</f>
        <v>0</v>
      </c>
    </row>
    <row r="99" spans="2:10">
      <c r="B99" s="21"/>
      <c r="E99" s="22"/>
    </row>
    <row r="100" spans="2:10">
      <c r="B100" s="267" t="s">
        <v>74</v>
      </c>
      <c r="C100" s="268"/>
      <c r="D100" s="268"/>
      <c r="E100" s="284"/>
    </row>
    <row r="101" spans="2:10" ht="18" customHeight="1">
      <c r="B101" s="19">
        <v>4</v>
      </c>
      <c r="C101" s="268" t="s">
        <v>75</v>
      </c>
      <c r="D101" s="268"/>
      <c r="E101" s="23" t="s">
        <v>8</v>
      </c>
    </row>
    <row r="102" spans="2:10" ht="18" customHeight="1">
      <c r="B102" s="24" t="s">
        <v>64</v>
      </c>
      <c r="C102" s="269" t="s">
        <v>65</v>
      </c>
      <c r="D102" s="269"/>
      <c r="E102" s="25">
        <f>E93</f>
        <v>371.19777904026131</v>
      </c>
    </row>
    <row r="103" spans="2:10" ht="18" customHeight="1">
      <c r="B103" s="24" t="s">
        <v>71</v>
      </c>
      <c r="C103" s="269" t="s">
        <v>76</v>
      </c>
      <c r="D103" s="269"/>
      <c r="E103" s="25">
        <f>D98</f>
        <v>0</v>
      </c>
    </row>
    <row r="104" spans="2:10" ht="18" customHeight="1">
      <c r="B104" s="267" t="s">
        <v>21</v>
      </c>
      <c r="C104" s="268"/>
      <c r="D104" s="268"/>
      <c r="E104" s="27">
        <f>SUM(E102:E103)</f>
        <v>371.19777904026131</v>
      </c>
    </row>
    <row r="105" spans="2:10" ht="13.5" thickBot="1">
      <c r="B105" s="21"/>
      <c r="E105" s="22"/>
    </row>
    <row r="106" spans="2:10" ht="18" customHeight="1" thickBot="1">
      <c r="B106" s="276" t="s">
        <v>77</v>
      </c>
      <c r="C106" s="277"/>
      <c r="D106" s="277"/>
      <c r="E106" s="278"/>
    </row>
    <row r="107" spans="2:10" ht="18" customHeight="1">
      <c r="B107" s="233">
        <v>5</v>
      </c>
      <c r="C107" s="274" t="s">
        <v>78</v>
      </c>
      <c r="D107" s="274"/>
      <c r="E107" s="232" t="s">
        <v>8</v>
      </c>
    </row>
    <row r="108" spans="2:10" ht="18" customHeight="1">
      <c r="B108" s="24" t="s">
        <v>9</v>
      </c>
      <c r="C108" s="269" t="s">
        <v>79</v>
      </c>
      <c r="D108" s="269"/>
      <c r="E108" s="25">
        <v>99</v>
      </c>
      <c r="F108" s="12"/>
    </row>
    <row r="109" spans="2:10" ht="18" customHeight="1">
      <c r="B109" s="24" t="s">
        <v>11</v>
      </c>
      <c r="C109" s="269" t="s">
        <v>80</v>
      </c>
      <c r="D109" s="269"/>
      <c r="E109" s="25">
        <v>62.96</v>
      </c>
      <c r="F109"/>
      <c r="G109"/>
      <c r="H109"/>
      <c r="I109"/>
      <c r="J109"/>
    </row>
    <row r="110" spans="2:10" ht="18" customHeight="1">
      <c r="B110" s="24" t="s">
        <v>13</v>
      </c>
      <c r="C110" s="269" t="s">
        <v>81</v>
      </c>
      <c r="D110" s="269"/>
      <c r="E110" s="25">
        <v>0</v>
      </c>
      <c r="F110"/>
      <c r="G110"/>
      <c r="H110"/>
      <c r="I110"/>
      <c r="J110"/>
    </row>
    <row r="111" spans="2:10" ht="18" customHeight="1">
      <c r="B111" s="24" t="s">
        <v>15</v>
      </c>
      <c r="C111" s="269" t="s">
        <v>20</v>
      </c>
      <c r="D111" s="269"/>
      <c r="E111" s="25">
        <v>0</v>
      </c>
      <c r="F111"/>
      <c r="G111"/>
      <c r="H111"/>
      <c r="I111"/>
      <c r="J111"/>
    </row>
    <row r="112" spans="2:10" ht="18" customHeight="1">
      <c r="B112" s="267" t="s">
        <v>21</v>
      </c>
      <c r="C112" s="268"/>
      <c r="D112" s="268"/>
      <c r="E112" s="27">
        <f>SUM(E108:E111)</f>
        <v>161.96</v>
      </c>
      <c r="F112"/>
      <c r="G112"/>
      <c r="H112"/>
      <c r="I112"/>
      <c r="J112"/>
    </row>
    <row r="113" spans="2:10" ht="18" customHeight="1">
      <c r="B113" s="279" t="s">
        <v>358</v>
      </c>
      <c r="C113" s="272"/>
      <c r="D113" s="272"/>
      <c r="E113" s="280"/>
    </row>
    <row r="114" spans="2:10" ht="13.5" thickBot="1">
      <c r="B114" s="21"/>
      <c r="E114" s="22"/>
    </row>
    <row r="115" spans="2:10" ht="18" customHeight="1" thickBot="1">
      <c r="B115" s="276" t="s">
        <v>82</v>
      </c>
      <c r="C115" s="277"/>
      <c r="D115" s="277"/>
      <c r="E115" s="278"/>
    </row>
    <row r="116" spans="2:10" ht="18" customHeight="1">
      <c r="B116" s="281" t="s">
        <v>341</v>
      </c>
      <c r="C116" s="282"/>
      <c r="D116" s="282" t="s">
        <v>107</v>
      </c>
      <c r="E116" s="283"/>
    </row>
    <row r="117" spans="2:10" ht="18" customHeight="1">
      <c r="B117" s="19">
        <v>6</v>
      </c>
      <c r="C117" s="16" t="s">
        <v>83</v>
      </c>
      <c r="D117" s="16" t="s">
        <v>27</v>
      </c>
      <c r="E117" s="23" t="s">
        <v>8</v>
      </c>
    </row>
    <row r="118" spans="2:10" ht="18" customHeight="1">
      <c r="B118" s="24" t="s">
        <v>9</v>
      </c>
      <c r="C118" s="35" t="s">
        <v>84</v>
      </c>
      <c r="D118" s="36">
        <v>0.05</v>
      </c>
      <c r="E118" s="34">
        <f>$D118*E$136</f>
        <v>195.07199628534642</v>
      </c>
    </row>
    <row r="119" spans="2:10" ht="18" customHeight="1">
      <c r="B119" s="24" t="s">
        <v>11</v>
      </c>
      <c r="C119" s="35" t="s">
        <v>85</v>
      </c>
      <c r="D119" s="36">
        <v>0.1</v>
      </c>
      <c r="E119" s="34">
        <f>$D119*(E$136+E118)</f>
        <v>409.65119219922747</v>
      </c>
    </row>
    <row r="120" spans="2:10" ht="18" customHeight="1">
      <c r="B120" s="28" t="s">
        <v>13</v>
      </c>
      <c r="C120" s="9" t="s">
        <v>86</v>
      </c>
      <c r="D120" s="36">
        <f>SUM(D121:D124)</f>
        <v>0.1125</v>
      </c>
      <c r="E120" s="34">
        <f>SUM(E121:E124)</f>
        <v>571.20377503835948</v>
      </c>
      <c r="I120" s="11"/>
    </row>
    <row r="121" spans="2:10" ht="18" customHeight="1">
      <c r="B121" s="24" t="s">
        <v>87</v>
      </c>
      <c r="C121" s="3" t="s">
        <v>88</v>
      </c>
      <c r="D121" s="33">
        <f>IF(D116="Lucro presumido",0.65%,1.65%)</f>
        <v>1.6500000000000001E-2</v>
      </c>
      <c r="E121" s="29">
        <f>($E$136+$E$118+$E$119)*D121/(1-$D$120)</f>
        <v>83.776553672292735</v>
      </c>
      <c r="I121" s="11"/>
    </row>
    <row r="122" spans="2:10" ht="18" customHeight="1">
      <c r="B122" s="24" t="s">
        <v>89</v>
      </c>
      <c r="C122" s="3" t="s">
        <v>90</v>
      </c>
      <c r="D122" s="33">
        <f>IF(D116="Lucro presumido",3%,7.6%)</f>
        <v>7.5999999999999998E-2</v>
      </c>
      <c r="E122" s="29">
        <f>($E$136+$E$118+$E$119)*D122/(1-$D$120)</f>
        <v>385.87988358146947</v>
      </c>
      <c r="J122" s="11"/>
    </row>
    <row r="123" spans="2:10" ht="18" customHeight="1">
      <c r="B123" s="24" t="s">
        <v>91</v>
      </c>
      <c r="C123" s="3" t="s">
        <v>106</v>
      </c>
      <c r="D123" s="242">
        <v>0.02</v>
      </c>
      <c r="E123" s="29">
        <f>($E$136+$E$118+$E$119)*D123/(1-$D$120)</f>
        <v>101.54733778459723</v>
      </c>
      <c r="J123" s="11"/>
    </row>
    <row r="124" spans="2:10" ht="18" customHeight="1">
      <c r="B124" s="24" t="s">
        <v>15</v>
      </c>
      <c r="C124" s="2" t="s">
        <v>92</v>
      </c>
      <c r="D124" s="33">
        <v>0</v>
      </c>
      <c r="E124" s="29">
        <f>($E$136+$E$118+$E$119)*D124/(1-$D$120)</f>
        <v>0</v>
      </c>
      <c r="J124" s="11"/>
    </row>
    <row r="125" spans="2:10" ht="18" customHeight="1">
      <c r="B125" s="267" t="s">
        <v>21</v>
      </c>
      <c r="C125" s="268"/>
      <c r="D125" s="15">
        <f>SUM(D118:D120)</f>
        <v>0.26250000000000001</v>
      </c>
      <c r="E125" s="31">
        <f>SUM(E118:E120)</f>
        <v>1175.9269635229334</v>
      </c>
      <c r="J125" s="11"/>
    </row>
    <row r="126" spans="2:10" ht="18" customHeight="1">
      <c r="B126" s="279" t="s">
        <v>93</v>
      </c>
      <c r="C126" s="272"/>
      <c r="D126" s="272"/>
      <c r="E126" s="280"/>
      <c r="J126" s="11"/>
    </row>
    <row r="127" spans="2:10" ht="25.5" customHeight="1">
      <c r="B127" s="279" t="s">
        <v>94</v>
      </c>
      <c r="C127" s="272"/>
      <c r="D127" s="272"/>
      <c r="E127" s="280"/>
      <c r="J127" s="11"/>
    </row>
    <row r="128" spans="2:10" ht="13.5" thickBot="1">
      <c r="B128" s="21"/>
      <c r="E128" s="22"/>
    </row>
    <row r="129" spans="2:10" ht="18" customHeight="1" thickBot="1">
      <c r="B129" s="276" t="s">
        <v>95</v>
      </c>
      <c r="C129" s="277"/>
      <c r="D129" s="277"/>
      <c r="E129" s="278"/>
    </row>
    <row r="130" spans="2:10" ht="18" customHeight="1">
      <c r="B130" s="273" t="s">
        <v>96</v>
      </c>
      <c r="C130" s="274"/>
      <c r="D130" s="274"/>
      <c r="E130" s="232" t="s">
        <v>97</v>
      </c>
      <c r="J130" s="11"/>
    </row>
    <row r="131" spans="2:10" ht="18" customHeight="1">
      <c r="B131" s="24" t="s">
        <v>9</v>
      </c>
      <c r="C131" s="275" t="s">
        <v>6</v>
      </c>
      <c r="D131" s="275"/>
      <c r="E131" s="30">
        <f>E19</f>
        <v>1981.2</v>
      </c>
      <c r="H131" s="11"/>
    </row>
    <row r="132" spans="2:10" ht="18" customHeight="1">
      <c r="B132" s="24" t="s">
        <v>11</v>
      </c>
      <c r="C132" s="275" t="s">
        <v>23</v>
      </c>
      <c r="D132" s="275"/>
      <c r="E132" s="30">
        <f>E64</f>
        <v>1256.0808000000002</v>
      </c>
      <c r="J132" s="11"/>
    </row>
    <row r="133" spans="2:10" ht="18" customHeight="1">
      <c r="B133" s="24" t="s">
        <v>13</v>
      </c>
      <c r="C133" s="275" t="s">
        <v>56</v>
      </c>
      <c r="D133" s="275"/>
      <c r="E133" s="30">
        <f>E74</f>
        <v>131.00134666666665</v>
      </c>
      <c r="J133" s="11"/>
    </row>
    <row r="134" spans="2:10" ht="18" customHeight="1">
      <c r="B134" s="24" t="s">
        <v>15</v>
      </c>
      <c r="C134" s="275" t="s">
        <v>62</v>
      </c>
      <c r="D134" s="275"/>
      <c r="E134" s="30">
        <f>E104</f>
        <v>371.19777904026131</v>
      </c>
      <c r="H134" s="11"/>
      <c r="J134" s="11"/>
    </row>
    <row r="135" spans="2:10" ht="18" customHeight="1">
      <c r="B135" s="24" t="s">
        <v>17</v>
      </c>
      <c r="C135" s="275" t="s">
        <v>77</v>
      </c>
      <c r="D135" s="275"/>
      <c r="E135" s="30">
        <f>E112</f>
        <v>161.96</v>
      </c>
      <c r="H135" s="11"/>
      <c r="J135" s="11"/>
    </row>
    <row r="136" spans="2:10" ht="18" customHeight="1">
      <c r="B136" s="267" t="s">
        <v>98</v>
      </c>
      <c r="C136" s="268"/>
      <c r="D136" s="268"/>
      <c r="E136" s="31">
        <f>SUM(E131:E135)</f>
        <v>3901.4399257069281</v>
      </c>
    </row>
    <row r="137" spans="2:10" ht="18" customHeight="1">
      <c r="B137" s="24" t="s">
        <v>19</v>
      </c>
      <c r="C137" s="269" t="s">
        <v>82</v>
      </c>
      <c r="D137" s="269"/>
      <c r="E137" s="30">
        <f>E125</f>
        <v>1175.9269635229334</v>
      </c>
    </row>
    <row r="138" spans="2:10" ht="18" customHeight="1" thickBot="1">
      <c r="B138" s="270" t="s">
        <v>99</v>
      </c>
      <c r="C138" s="271"/>
      <c r="D138" s="271"/>
      <c r="E138" s="32">
        <f>SUM(E136:E137)</f>
        <v>5077.366889229861</v>
      </c>
    </row>
    <row r="139" spans="2:10" ht="18" customHeight="1"/>
    <row r="140" spans="2:10">
      <c r="B140" s="272"/>
      <c r="C140" s="272"/>
      <c r="D140" s="272"/>
      <c r="E140" s="272"/>
    </row>
    <row r="143" spans="2:10">
      <c r="E143" s="11"/>
    </row>
    <row r="144" spans="2:10">
      <c r="E144" s="11"/>
    </row>
    <row r="145" spans="5:5">
      <c r="E145" s="11"/>
    </row>
    <row r="146" spans="5:5">
      <c r="E146" s="11"/>
    </row>
    <row r="147" spans="5:5">
      <c r="E147" s="11"/>
    </row>
  </sheetData>
  <mergeCells count="81">
    <mergeCell ref="B89:C89"/>
    <mergeCell ref="B91:C91"/>
    <mergeCell ref="C14:D14"/>
    <mergeCell ref="B2:E2"/>
    <mergeCell ref="B3:E3"/>
    <mergeCell ref="D4:E4"/>
    <mergeCell ref="D5:E5"/>
    <mergeCell ref="D6:E6"/>
    <mergeCell ref="D7:E7"/>
    <mergeCell ref="D8:E8"/>
    <mergeCell ref="D9:E9"/>
    <mergeCell ref="B11:E11"/>
    <mergeCell ref="C12:D12"/>
    <mergeCell ref="C13:D13"/>
    <mergeCell ref="B30:E30"/>
    <mergeCell ref="C15:D15"/>
    <mergeCell ref="C16:D16"/>
    <mergeCell ref="C17:D17"/>
    <mergeCell ref="C18:D18"/>
    <mergeCell ref="B19:D19"/>
    <mergeCell ref="B20:E20"/>
    <mergeCell ref="B22:E22"/>
    <mergeCell ref="B23:E23"/>
    <mergeCell ref="B27:C27"/>
    <mergeCell ref="B28:E28"/>
    <mergeCell ref="B29:E29"/>
    <mergeCell ref="B59:E59"/>
    <mergeCell ref="B32:E32"/>
    <mergeCell ref="B42:C42"/>
    <mergeCell ref="B43:E43"/>
    <mergeCell ref="B44:E44"/>
    <mergeCell ref="B45:E45"/>
    <mergeCell ref="B46:E46"/>
    <mergeCell ref="B48:E48"/>
    <mergeCell ref="B55:D55"/>
    <mergeCell ref="B56:E56"/>
    <mergeCell ref="B57:E57"/>
    <mergeCell ref="B80:E80"/>
    <mergeCell ref="C60:D60"/>
    <mergeCell ref="C61:D61"/>
    <mergeCell ref="C62:D62"/>
    <mergeCell ref="C63:D63"/>
    <mergeCell ref="B64:D64"/>
    <mergeCell ref="B66:E66"/>
    <mergeCell ref="B74:C74"/>
    <mergeCell ref="B75:E75"/>
    <mergeCell ref="B77:E77"/>
    <mergeCell ref="B78:E78"/>
    <mergeCell ref="C108:D108"/>
    <mergeCell ref="B93:C93"/>
    <mergeCell ref="B95:E95"/>
    <mergeCell ref="B98:C98"/>
    <mergeCell ref="B100:E100"/>
    <mergeCell ref="C101:D101"/>
    <mergeCell ref="C102:D102"/>
    <mergeCell ref="C103:D103"/>
    <mergeCell ref="B104:D104"/>
    <mergeCell ref="B106:E106"/>
    <mergeCell ref="C107:D107"/>
    <mergeCell ref="B129:E129"/>
    <mergeCell ref="C109:D109"/>
    <mergeCell ref="C110:D110"/>
    <mergeCell ref="C111:D111"/>
    <mergeCell ref="B112:D112"/>
    <mergeCell ref="B113:E113"/>
    <mergeCell ref="B115:E115"/>
    <mergeCell ref="B116:C116"/>
    <mergeCell ref="D116:E116"/>
    <mergeCell ref="B125:C125"/>
    <mergeCell ref="B126:E126"/>
    <mergeCell ref="B127:E127"/>
    <mergeCell ref="B136:D136"/>
    <mergeCell ref="C137:D137"/>
    <mergeCell ref="B138:D138"/>
    <mergeCell ref="B140:E140"/>
    <mergeCell ref="B130:D130"/>
    <mergeCell ref="C131:D131"/>
    <mergeCell ref="C132:D132"/>
    <mergeCell ref="C133:D133"/>
    <mergeCell ref="C134:D134"/>
    <mergeCell ref="C135:D135"/>
  </mergeCells>
  <dataValidations disablePrompts="1" count="1">
    <dataValidation type="list" allowBlank="1" showInputMessage="1" showErrorMessage="1" sqref="D116:E116" xr:uid="{00000000-0002-0000-0000-000000000000}">
      <formula1>"Lucro presumido,Lucro real"</formula1>
    </dataValidation>
  </dataValidations>
  <printOptions horizontalCentered="1"/>
  <pageMargins left="0.55118110236220474" right="0.55118110236220474" top="1.2598425196850394" bottom="0.98425196850393704" header="0" footer="0"/>
  <pageSetup paperSize="9" scale="95" fitToHeight="0" orientation="portrait" r:id="rId1"/>
  <ignoredErrors>
    <ignoredError sqref="E91:E92 D92 E89"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24"/>
  <sheetViews>
    <sheetView showGridLines="0" topLeftCell="A88" zoomScaleNormal="100" workbookViewId="0">
      <selection activeCell="B98" sqref="B98:C98"/>
    </sheetView>
  </sheetViews>
  <sheetFormatPr defaultColWidth="8.85546875" defaultRowHeight="14.25"/>
  <cols>
    <col min="1" max="1" width="2.7109375" style="42" customWidth="1"/>
    <col min="2" max="2" width="5" style="125" customWidth="1"/>
    <col min="3" max="3" width="66.28515625" style="52" customWidth="1"/>
    <col min="4" max="4" width="9.5703125" style="52" customWidth="1"/>
    <col min="5" max="5" width="26.28515625" style="52" customWidth="1"/>
    <col min="6" max="6" width="23.140625" style="52" customWidth="1"/>
    <col min="7" max="7" width="46.28515625" style="52" customWidth="1"/>
    <col min="8" max="8" width="2.7109375" style="42" customWidth="1"/>
    <col min="9" max="256" width="8.85546875" style="52"/>
    <col min="257" max="257" width="7.140625" style="52" customWidth="1"/>
    <col min="258" max="258" width="9.140625" style="52" customWidth="1"/>
    <col min="259" max="259" width="55.42578125" style="52" customWidth="1"/>
    <col min="260" max="260" width="17.140625" style="52" customWidth="1"/>
    <col min="261" max="261" width="20.28515625" style="52" customWidth="1"/>
    <col min="262" max="262" width="27.7109375" style="52" customWidth="1"/>
    <col min="263" max="263" width="57.85546875" style="52" customWidth="1"/>
    <col min="264" max="264" width="8.7109375" style="52" customWidth="1"/>
    <col min="265" max="512" width="8.85546875" style="52"/>
    <col min="513" max="513" width="7.140625" style="52" customWidth="1"/>
    <col min="514" max="514" width="9.140625" style="52" customWidth="1"/>
    <col min="515" max="515" width="55.42578125" style="52" customWidth="1"/>
    <col min="516" max="516" width="17.140625" style="52" customWidth="1"/>
    <col min="517" max="517" width="20.28515625" style="52" customWidth="1"/>
    <col min="518" max="518" width="27.7109375" style="52" customWidth="1"/>
    <col min="519" max="519" width="57.85546875" style="52" customWidth="1"/>
    <col min="520" max="520" width="8.7109375" style="52" customWidth="1"/>
    <col min="521" max="768" width="8.85546875" style="52"/>
    <col min="769" max="769" width="7.140625" style="52" customWidth="1"/>
    <col min="770" max="770" width="9.140625" style="52" customWidth="1"/>
    <col min="771" max="771" width="55.42578125" style="52" customWidth="1"/>
    <col min="772" max="772" width="17.140625" style="52" customWidth="1"/>
    <col min="773" max="773" width="20.28515625" style="52" customWidth="1"/>
    <col min="774" max="774" width="27.7109375" style="52" customWidth="1"/>
    <col min="775" max="775" width="57.85546875" style="52" customWidth="1"/>
    <col min="776" max="776" width="8.7109375" style="52" customWidth="1"/>
    <col min="777" max="1024" width="8.85546875" style="52"/>
    <col min="1025" max="1025" width="7.140625" style="52" customWidth="1"/>
    <col min="1026" max="1026" width="9.140625" style="52" customWidth="1"/>
    <col min="1027" max="1027" width="55.42578125" style="52" customWidth="1"/>
    <col min="1028" max="1028" width="17.140625" style="52" customWidth="1"/>
    <col min="1029" max="1029" width="20.28515625" style="52" customWidth="1"/>
    <col min="1030" max="1030" width="27.7109375" style="52" customWidth="1"/>
    <col min="1031" max="1031" width="57.85546875" style="52" customWidth="1"/>
    <col min="1032" max="1032" width="8.7109375" style="52" customWidth="1"/>
    <col min="1033" max="1280" width="8.85546875" style="52"/>
    <col min="1281" max="1281" width="7.140625" style="52" customWidth="1"/>
    <col min="1282" max="1282" width="9.140625" style="52" customWidth="1"/>
    <col min="1283" max="1283" width="55.42578125" style="52" customWidth="1"/>
    <col min="1284" max="1284" width="17.140625" style="52" customWidth="1"/>
    <col min="1285" max="1285" width="20.28515625" style="52" customWidth="1"/>
    <col min="1286" max="1286" width="27.7109375" style="52" customWidth="1"/>
    <col min="1287" max="1287" width="57.85546875" style="52" customWidth="1"/>
    <col min="1288" max="1288" width="8.7109375" style="52" customWidth="1"/>
    <col min="1289" max="1536" width="8.85546875" style="52"/>
    <col min="1537" max="1537" width="7.140625" style="52" customWidth="1"/>
    <col min="1538" max="1538" width="9.140625" style="52" customWidth="1"/>
    <col min="1539" max="1539" width="55.42578125" style="52" customWidth="1"/>
    <col min="1540" max="1540" width="17.140625" style="52" customWidth="1"/>
    <col min="1541" max="1541" width="20.28515625" style="52" customWidth="1"/>
    <col min="1542" max="1542" width="27.7109375" style="52" customWidth="1"/>
    <col min="1543" max="1543" width="57.85546875" style="52" customWidth="1"/>
    <col min="1544" max="1544" width="8.7109375" style="52" customWidth="1"/>
    <col min="1545" max="1792" width="8.85546875" style="52"/>
    <col min="1793" max="1793" width="7.140625" style="52" customWidth="1"/>
    <col min="1794" max="1794" width="9.140625" style="52" customWidth="1"/>
    <col min="1795" max="1795" width="55.42578125" style="52" customWidth="1"/>
    <col min="1796" max="1796" width="17.140625" style="52" customWidth="1"/>
    <col min="1797" max="1797" width="20.28515625" style="52" customWidth="1"/>
    <col min="1798" max="1798" width="27.7109375" style="52" customWidth="1"/>
    <col min="1799" max="1799" width="57.85546875" style="52" customWidth="1"/>
    <col min="1800" max="1800" width="8.7109375" style="52" customWidth="1"/>
    <col min="1801" max="2048" width="8.85546875" style="52"/>
    <col min="2049" max="2049" width="7.140625" style="52" customWidth="1"/>
    <col min="2050" max="2050" width="9.140625" style="52" customWidth="1"/>
    <col min="2051" max="2051" width="55.42578125" style="52" customWidth="1"/>
    <col min="2052" max="2052" width="17.140625" style="52" customWidth="1"/>
    <col min="2053" max="2053" width="20.28515625" style="52" customWidth="1"/>
    <col min="2054" max="2054" width="27.7109375" style="52" customWidth="1"/>
    <col min="2055" max="2055" width="57.85546875" style="52" customWidth="1"/>
    <col min="2056" max="2056" width="8.7109375" style="52" customWidth="1"/>
    <col min="2057" max="2304" width="8.85546875" style="52"/>
    <col min="2305" max="2305" width="7.140625" style="52" customWidth="1"/>
    <col min="2306" max="2306" width="9.140625" style="52" customWidth="1"/>
    <col min="2307" max="2307" width="55.42578125" style="52" customWidth="1"/>
    <col min="2308" max="2308" width="17.140625" style="52" customWidth="1"/>
    <col min="2309" max="2309" width="20.28515625" style="52" customWidth="1"/>
    <col min="2310" max="2310" width="27.7109375" style="52" customWidth="1"/>
    <col min="2311" max="2311" width="57.85546875" style="52" customWidth="1"/>
    <col min="2312" max="2312" width="8.7109375" style="52" customWidth="1"/>
    <col min="2313" max="2560" width="8.85546875" style="52"/>
    <col min="2561" max="2561" width="7.140625" style="52" customWidth="1"/>
    <col min="2562" max="2562" width="9.140625" style="52" customWidth="1"/>
    <col min="2563" max="2563" width="55.42578125" style="52" customWidth="1"/>
    <col min="2564" max="2564" width="17.140625" style="52" customWidth="1"/>
    <col min="2565" max="2565" width="20.28515625" style="52" customWidth="1"/>
    <col min="2566" max="2566" width="27.7109375" style="52" customWidth="1"/>
    <col min="2567" max="2567" width="57.85546875" style="52" customWidth="1"/>
    <col min="2568" max="2568" width="8.7109375" style="52" customWidth="1"/>
    <col min="2569" max="2816" width="8.85546875" style="52"/>
    <col min="2817" max="2817" width="7.140625" style="52" customWidth="1"/>
    <col min="2818" max="2818" width="9.140625" style="52" customWidth="1"/>
    <col min="2819" max="2819" width="55.42578125" style="52" customWidth="1"/>
    <col min="2820" max="2820" width="17.140625" style="52" customWidth="1"/>
    <col min="2821" max="2821" width="20.28515625" style="52" customWidth="1"/>
    <col min="2822" max="2822" width="27.7109375" style="52" customWidth="1"/>
    <col min="2823" max="2823" width="57.85546875" style="52" customWidth="1"/>
    <col min="2824" max="2824" width="8.7109375" style="52" customWidth="1"/>
    <col min="2825" max="3072" width="8.85546875" style="52"/>
    <col min="3073" max="3073" width="7.140625" style="52" customWidth="1"/>
    <col min="3074" max="3074" width="9.140625" style="52" customWidth="1"/>
    <col min="3075" max="3075" width="55.42578125" style="52" customWidth="1"/>
    <col min="3076" max="3076" width="17.140625" style="52" customWidth="1"/>
    <col min="3077" max="3077" width="20.28515625" style="52" customWidth="1"/>
    <col min="3078" max="3078" width="27.7109375" style="52" customWidth="1"/>
    <col min="3079" max="3079" width="57.85546875" style="52" customWidth="1"/>
    <col min="3080" max="3080" width="8.7109375" style="52" customWidth="1"/>
    <col min="3081" max="3328" width="8.85546875" style="52"/>
    <col min="3329" max="3329" width="7.140625" style="52" customWidth="1"/>
    <col min="3330" max="3330" width="9.140625" style="52" customWidth="1"/>
    <col min="3331" max="3331" width="55.42578125" style="52" customWidth="1"/>
    <col min="3332" max="3332" width="17.140625" style="52" customWidth="1"/>
    <col min="3333" max="3333" width="20.28515625" style="52" customWidth="1"/>
    <col min="3334" max="3334" width="27.7109375" style="52" customWidth="1"/>
    <col min="3335" max="3335" width="57.85546875" style="52" customWidth="1"/>
    <col min="3336" max="3336" width="8.7109375" style="52" customWidth="1"/>
    <col min="3337" max="3584" width="8.85546875" style="52"/>
    <col min="3585" max="3585" width="7.140625" style="52" customWidth="1"/>
    <col min="3586" max="3586" width="9.140625" style="52" customWidth="1"/>
    <col min="3587" max="3587" width="55.42578125" style="52" customWidth="1"/>
    <col min="3588" max="3588" width="17.140625" style="52" customWidth="1"/>
    <col min="3589" max="3589" width="20.28515625" style="52" customWidth="1"/>
    <col min="3590" max="3590" width="27.7109375" style="52" customWidth="1"/>
    <col min="3591" max="3591" width="57.85546875" style="52" customWidth="1"/>
    <col min="3592" max="3592" width="8.7109375" style="52" customWidth="1"/>
    <col min="3593" max="3840" width="8.85546875" style="52"/>
    <col min="3841" max="3841" width="7.140625" style="52" customWidth="1"/>
    <col min="3842" max="3842" width="9.140625" style="52" customWidth="1"/>
    <col min="3843" max="3843" width="55.42578125" style="52" customWidth="1"/>
    <col min="3844" max="3844" width="17.140625" style="52" customWidth="1"/>
    <col min="3845" max="3845" width="20.28515625" style="52" customWidth="1"/>
    <col min="3846" max="3846" width="27.7109375" style="52" customWidth="1"/>
    <col min="3847" max="3847" width="57.85546875" style="52" customWidth="1"/>
    <col min="3848" max="3848" width="8.7109375" style="52" customWidth="1"/>
    <col min="3849" max="4096" width="8.85546875" style="52"/>
    <col min="4097" max="4097" width="7.140625" style="52" customWidth="1"/>
    <col min="4098" max="4098" width="9.140625" style="52" customWidth="1"/>
    <col min="4099" max="4099" width="55.42578125" style="52" customWidth="1"/>
    <col min="4100" max="4100" width="17.140625" style="52" customWidth="1"/>
    <col min="4101" max="4101" width="20.28515625" style="52" customWidth="1"/>
    <col min="4102" max="4102" width="27.7109375" style="52" customWidth="1"/>
    <col min="4103" max="4103" width="57.85546875" style="52" customWidth="1"/>
    <col min="4104" max="4104" width="8.7109375" style="52" customWidth="1"/>
    <col min="4105" max="4352" width="8.85546875" style="52"/>
    <col min="4353" max="4353" width="7.140625" style="52" customWidth="1"/>
    <col min="4354" max="4354" width="9.140625" style="52" customWidth="1"/>
    <col min="4355" max="4355" width="55.42578125" style="52" customWidth="1"/>
    <col min="4356" max="4356" width="17.140625" style="52" customWidth="1"/>
    <col min="4357" max="4357" width="20.28515625" style="52" customWidth="1"/>
    <col min="4358" max="4358" width="27.7109375" style="52" customWidth="1"/>
    <col min="4359" max="4359" width="57.85546875" style="52" customWidth="1"/>
    <col min="4360" max="4360" width="8.7109375" style="52" customWidth="1"/>
    <col min="4361" max="4608" width="8.85546875" style="52"/>
    <col min="4609" max="4609" width="7.140625" style="52" customWidth="1"/>
    <col min="4610" max="4610" width="9.140625" style="52" customWidth="1"/>
    <col min="4611" max="4611" width="55.42578125" style="52" customWidth="1"/>
    <col min="4612" max="4612" width="17.140625" style="52" customWidth="1"/>
    <col min="4613" max="4613" width="20.28515625" style="52" customWidth="1"/>
    <col min="4614" max="4614" width="27.7109375" style="52" customWidth="1"/>
    <col min="4615" max="4615" width="57.85546875" style="52" customWidth="1"/>
    <col min="4616" max="4616" width="8.7109375" style="52" customWidth="1"/>
    <col min="4617" max="4864" width="8.85546875" style="52"/>
    <col min="4865" max="4865" width="7.140625" style="52" customWidth="1"/>
    <col min="4866" max="4866" width="9.140625" style="52" customWidth="1"/>
    <col min="4867" max="4867" width="55.42578125" style="52" customWidth="1"/>
    <col min="4868" max="4868" width="17.140625" style="52" customWidth="1"/>
    <col min="4869" max="4869" width="20.28515625" style="52" customWidth="1"/>
    <col min="4870" max="4870" width="27.7109375" style="52" customWidth="1"/>
    <col min="4871" max="4871" width="57.85546875" style="52" customWidth="1"/>
    <col min="4872" max="4872" width="8.7109375" style="52" customWidth="1"/>
    <col min="4873" max="5120" width="8.85546875" style="52"/>
    <col min="5121" max="5121" width="7.140625" style="52" customWidth="1"/>
    <col min="5122" max="5122" width="9.140625" style="52" customWidth="1"/>
    <col min="5123" max="5123" width="55.42578125" style="52" customWidth="1"/>
    <col min="5124" max="5124" width="17.140625" style="52" customWidth="1"/>
    <col min="5125" max="5125" width="20.28515625" style="52" customWidth="1"/>
    <col min="5126" max="5126" width="27.7109375" style="52" customWidth="1"/>
    <col min="5127" max="5127" width="57.85546875" style="52" customWidth="1"/>
    <col min="5128" max="5128" width="8.7109375" style="52" customWidth="1"/>
    <col min="5129" max="5376" width="8.85546875" style="52"/>
    <col min="5377" max="5377" width="7.140625" style="52" customWidth="1"/>
    <col min="5378" max="5378" width="9.140625" style="52" customWidth="1"/>
    <col min="5379" max="5379" width="55.42578125" style="52" customWidth="1"/>
    <col min="5380" max="5380" width="17.140625" style="52" customWidth="1"/>
    <col min="5381" max="5381" width="20.28515625" style="52" customWidth="1"/>
    <col min="5382" max="5382" width="27.7109375" style="52" customWidth="1"/>
    <col min="5383" max="5383" width="57.85546875" style="52" customWidth="1"/>
    <col min="5384" max="5384" width="8.7109375" style="52" customWidth="1"/>
    <col min="5385" max="5632" width="8.85546875" style="52"/>
    <col min="5633" max="5633" width="7.140625" style="52" customWidth="1"/>
    <col min="5634" max="5634" width="9.140625" style="52" customWidth="1"/>
    <col min="5635" max="5635" width="55.42578125" style="52" customWidth="1"/>
    <col min="5636" max="5636" width="17.140625" style="52" customWidth="1"/>
    <col min="5637" max="5637" width="20.28515625" style="52" customWidth="1"/>
    <col min="5638" max="5638" width="27.7109375" style="52" customWidth="1"/>
    <col min="5639" max="5639" width="57.85546875" style="52" customWidth="1"/>
    <col min="5640" max="5640" width="8.7109375" style="52" customWidth="1"/>
    <col min="5641" max="5888" width="8.85546875" style="52"/>
    <col min="5889" max="5889" width="7.140625" style="52" customWidth="1"/>
    <col min="5890" max="5890" width="9.140625" style="52" customWidth="1"/>
    <col min="5891" max="5891" width="55.42578125" style="52" customWidth="1"/>
    <col min="5892" max="5892" width="17.140625" style="52" customWidth="1"/>
    <col min="5893" max="5893" width="20.28515625" style="52" customWidth="1"/>
    <col min="5894" max="5894" width="27.7109375" style="52" customWidth="1"/>
    <col min="5895" max="5895" width="57.85546875" style="52" customWidth="1"/>
    <col min="5896" max="5896" width="8.7109375" style="52" customWidth="1"/>
    <col min="5897" max="6144" width="8.85546875" style="52"/>
    <col min="6145" max="6145" width="7.140625" style="52" customWidth="1"/>
    <col min="6146" max="6146" width="9.140625" style="52" customWidth="1"/>
    <col min="6147" max="6147" width="55.42578125" style="52" customWidth="1"/>
    <col min="6148" max="6148" width="17.140625" style="52" customWidth="1"/>
    <col min="6149" max="6149" width="20.28515625" style="52" customWidth="1"/>
    <col min="6150" max="6150" width="27.7109375" style="52" customWidth="1"/>
    <col min="6151" max="6151" width="57.85546875" style="52" customWidth="1"/>
    <col min="6152" max="6152" width="8.7109375" style="52" customWidth="1"/>
    <col min="6153" max="6400" width="8.85546875" style="52"/>
    <col min="6401" max="6401" width="7.140625" style="52" customWidth="1"/>
    <col min="6402" max="6402" width="9.140625" style="52" customWidth="1"/>
    <col min="6403" max="6403" width="55.42578125" style="52" customWidth="1"/>
    <col min="6404" max="6404" width="17.140625" style="52" customWidth="1"/>
    <col min="6405" max="6405" width="20.28515625" style="52" customWidth="1"/>
    <col min="6406" max="6406" width="27.7109375" style="52" customWidth="1"/>
    <col min="6407" max="6407" width="57.85546875" style="52" customWidth="1"/>
    <col min="6408" max="6408" width="8.7109375" style="52" customWidth="1"/>
    <col min="6409" max="6656" width="8.85546875" style="52"/>
    <col min="6657" max="6657" width="7.140625" style="52" customWidth="1"/>
    <col min="6658" max="6658" width="9.140625" style="52" customWidth="1"/>
    <col min="6659" max="6659" width="55.42578125" style="52" customWidth="1"/>
    <col min="6660" max="6660" width="17.140625" style="52" customWidth="1"/>
    <col min="6661" max="6661" width="20.28515625" style="52" customWidth="1"/>
    <col min="6662" max="6662" width="27.7109375" style="52" customWidth="1"/>
    <col min="6663" max="6663" width="57.85546875" style="52" customWidth="1"/>
    <col min="6664" max="6664" width="8.7109375" style="52" customWidth="1"/>
    <col min="6665" max="6912" width="8.85546875" style="52"/>
    <col min="6913" max="6913" width="7.140625" style="52" customWidth="1"/>
    <col min="6914" max="6914" width="9.140625" style="52" customWidth="1"/>
    <col min="6915" max="6915" width="55.42578125" style="52" customWidth="1"/>
    <col min="6916" max="6916" width="17.140625" style="52" customWidth="1"/>
    <col min="6917" max="6917" width="20.28515625" style="52" customWidth="1"/>
    <col min="6918" max="6918" width="27.7109375" style="52" customWidth="1"/>
    <col min="6919" max="6919" width="57.85546875" style="52" customWidth="1"/>
    <col min="6920" max="6920" width="8.7109375" style="52" customWidth="1"/>
    <col min="6921" max="7168" width="8.85546875" style="52"/>
    <col min="7169" max="7169" width="7.140625" style="52" customWidth="1"/>
    <col min="7170" max="7170" width="9.140625" style="52" customWidth="1"/>
    <col min="7171" max="7171" width="55.42578125" style="52" customWidth="1"/>
    <col min="7172" max="7172" width="17.140625" style="52" customWidth="1"/>
    <col min="7173" max="7173" width="20.28515625" style="52" customWidth="1"/>
    <col min="7174" max="7174" width="27.7109375" style="52" customWidth="1"/>
    <col min="7175" max="7175" width="57.85546875" style="52" customWidth="1"/>
    <col min="7176" max="7176" width="8.7109375" style="52" customWidth="1"/>
    <col min="7177" max="7424" width="8.85546875" style="52"/>
    <col min="7425" max="7425" width="7.140625" style="52" customWidth="1"/>
    <col min="7426" max="7426" width="9.140625" style="52" customWidth="1"/>
    <col min="7427" max="7427" width="55.42578125" style="52" customWidth="1"/>
    <col min="7428" max="7428" width="17.140625" style="52" customWidth="1"/>
    <col min="7429" max="7429" width="20.28515625" style="52" customWidth="1"/>
    <col min="7430" max="7430" width="27.7109375" style="52" customWidth="1"/>
    <col min="7431" max="7431" width="57.85546875" style="52" customWidth="1"/>
    <col min="7432" max="7432" width="8.7109375" style="52" customWidth="1"/>
    <col min="7433" max="7680" width="8.85546875" style="52"/>
    <col min="7681" max="7681" width="7.140625" style="52" customWidth="1"/>
    <col min="7682" max="7682" width="9.140625" style="52" customWidth="1"/>
    <col min="7683" max="7683" width="55.42578125" style="52" customWidth="1"/>
    <col min="7684" max="7684" width="17.140625" style="52" customWidth="1"/>
    <col min="7685" max="7685" width="20.28515625" style="52" customWidth="1"/>
    <col min="7686" max="7686" width="27.7109375" style="52" customWidth="1"/>
    <col min="7687" max="7687" width="57.85546875" style="52" customWidth="1"/>
    <col min="7688" max="7688" width="8.7109375" style="52" customWidth="1"/>
    <col min="7689" max="7936" width="8.85546875" style="52"/>
    <col min="7937" max="7937" width="7.140625" style="52" customWidth="1"/>
    <col min="7938" max="7938" width="9.140625" style="52" customWidth="1"/>
    <col min="7939" max="7939" width="55.42578125" style="52" customWidth="1"/>
    <col min="7940" max="7940" width="17.140625" style="52" customWidth="1"/>
    <col min="7941" max="7941" width="20.28515625" style="52" customWidth="1"/>
    <col min="7942" max="7942" width="27.7109375" style="52" customWidth="1"/>
    <col min="7943" max="7943" width="57.85546875" style="52" customWidth="1"/>
    <col min="7944" max="7944" width="8.7109375" style="52" customWidth="1"/>
    <col min="7945" max="8192" width="8.85546875" style="52"/>
    <col min="8193" max="8193" width="7.140625" style="52" customWidth="1"/>
    <col min="8194" max="8194" width="9.140625" style="52" customWidth="1"/>
    <col min="8195" max="8195" width="55.42578125" style="52" customWidth="1"/>
    <col min="8196" max="8196" width="17.140625" style="52" customWidth="1"/>
    <col min="8197" max="8197" width="20.28515625" style="52" customWidth="1"/>
    <col min="8198" max="8198" width="27.7109375" style="52" customWidth="1"/>
    <col min="8199" max="8199" width="57.85546875" style="52" customWidth="1"/>
    <col min="8200" max="8200" width="8.7109375" style="52" customWidth="1"/>
    <col min="8201" max="8448" width="8.85546875" style="52"/>
    <col min="8449" max="8449" width="7.140625" style="52" customWidth="1"/>
    <col min="8450" max="8450" width="9.140625" style="52" customWidth="1"/>
    <col min="8451" max="8451" width="55.42578125" style="52" customWidth="1"/>
    <col min="8452" max="8452" width="17.140625" style="52" customWidth="1"/>
    <col min="8453" max="8453" width="20.28515625" style="52" customWidth="1"/>
    <col min="8454" max="8454" width="27.7109375" style="52" customWidth="1"/>
    <col min="8455" max="8455" width="57.85546875" style="52" customWidth="1"/>
    <col min="8456" max="8456" width="8.7109375" style="52" customWidth="1"/>
    <col min="8457" max="8704" width="8.85546875" style="52"/>
    <col min="8705" max="8705" width="7.140625" style="52" customWidth="1"/>
    <col min="8706" max="8706" width="9.140625" style="52" customWidth="1"/>
    <col min="8707" max="8707" width="55.42578125" style="52" customWidth="1"/>
    <col min="8708" max="8708" width="17.140625" style="52" customWidth="1"/>
    <col min="8709" max="8709" width="20.28515625" style="52" customWidth="1"/>
    <col min="8710" max="8710" width="27.7109375" style="52" customWidth="1"/>
    <col min="8711" max="8711" width="57.85546875" style="52" customWidth="1"/>
    <col min="8712" max="8712" width="8.7109375" style="52" customWidth="1"/>
    <col min="8713" max="8960" width="8.85546875" style="52"/>
    <col min="8961" max="8961" width="7.140625" style="52" customWidth="1"/>
    <col min="8962" max="8962" width="9.140625" style="52" customWidth="1"/>
    <col min="8963" max="8963" width="55.42578125" style="52" customWidth="1"/>
    <col min="8964" max="8964" width="17.140625" style="52" customWidth="1"/>
    <col min="8965" max="8965" width="20.28515625" style="52" customWidth="1"/>
    <col min="8966" max="8966" width="27.7109375" style="52" customWidth="1"/>
    <col min="8967" max="8967" width="57.85546875" style="52" customWidth="1"/>
    <col min="8968" max="8968" width="8.7109375" style="52" customWidth="1"/>
    <col min="8969" max="9216" width="8.85546875" style="52"/>
    <col min="9217" max="9217" width="7.140625" style="52" customWidth="1"/>
    <col min="9218" max="9218" width="9.140625" style="52" customWidth="1"/>
    <col min="9219" max="9219" width="55.42578125" style="52" customWidth="1"/>
    <col min="9220" max="9220" width="17.140625" style="52" customWidth="1"/>
    <col min="9221" max="9221" width="20.28515625" style="52" customWidth="1"/>
    <col min="9222" max="9222" width="27.7109375" style="52" customWidth="1"/>
    <col min="9223" max="9223" width="57.85546875" style="52" customWidth="1"/>
    <col min="9224" max="9224" width="8.7109375" style="52" customWidth="1"/>
    <col min="9225" max="9472" width="8.85546875" style="52"/>
    <col min="9473" max="9473" width="7.140625" style="52" customWidth="1"/>
    <col min="9474" max="9474" width="9.140625" style="52" customWidth="1"/>
    <col min="9475" max="9475" width="55.42578125" style="52" customWidth="1"/>
    <col min="9476" max="9476" width="17.140625" style="52" customWidth="1"/>
    <col min="9477" max="9477" width="20.28515625" style="52" customWidth="1"/>
    <col min="9478" max="9478" width="27.7109375" style="52" customWidth="1"/>
    <col min="9479" max="9479" width="57.85546875" style="52" customWidth="1"/>
    <col min="9480" max="9480" width="8.7109375" style="52" customWidth="1"/>
    <col min="9481" max="9728" width="8.85546875" style="52"/>
    <col min="9729" max="9729" width="7.140625" style="52" customWidth="1"/>
    <col min="9730" max="9730" width="9.140625" style="52" customWidth="1"/>
    <col min="9731" max="9731" width="55.42578125" style="52" customWidth="1"/>
    <col min="9732" max="9732" width="17.140625" style="52" customWidth="1"/>
    <col min="9733" max="9733" width="20.28515625" style="52" customWidth="1"/>
    <col min="9734" max="9734" width="27.7109375" style="52" customWidth="1"/>
    <col min="9735" max="9735" width="57.85546875" style="52" customWidth="1"/>
    <col min="9736" max="9736" width="8.7109375" style="52" customWidth="1"/>
    <col min="9737" max="9984" width="8.85546875" style="52"/>
    <col min="9985" max="9985" width="7.140625" style="52" customWidth="1"/>
    <col min="9986" max="9986" width="9.140625" style="52" customWidth="1"/>
    <col min="9987" max="9987" width="55.42578125" style="52" customWidth="1"/>
    <col min="9988" max="9988" width="17.140625" style="52" customWidth="1"/>
    <col min="9989" max="9989" width="20.28515625" style="52" customWidth="1"/>
    <col min="9990" max="9990" width="27.7109375" style="52" customWidth="1"/>
    <col min="9991" max="9991" width="57.85546875" style="52" customWidth="1"/>
    <col min="9992" max="9992" width="8.7109375" style="52" customWidth="1"/>
    <col min="9993" max="10240" width="8.85546875" style="52"/>
    <col min="10241" max="10241" width="7.140625" style="52" customWidth="1"/>
    <col min="10242" max="10242" width="9.140625" style="52" customWidth="1"/>
    <col min="10243" max="10243" width="55.42578125" style="52" customWidth="1"/>
    <col min="10244" max="10244" width="17.140625" style="52" customWidth="1"/>
    <col min="10245" max="10245" width="20.28515625" style="52" customWidth="1"/>
    <col min="10246" max="10246" width="27.7109375" style="52" customWidth="1"/>
    <col min="10247" max="10247" width="57.85546875" style="52" customWidth="1"/>
    <col min="10248" max="10248" width="8.7109375" style="52" customWidth="1"/>
    <col min="10249" max="10496" width="8.85546875" style="52"/>
    <col min="10497" max="10497" width="7.140625" style="52" customWidth="1"/>
    <col min="10498" max="10498" width="9.140625" style="52" customWidth="1"/>
    <col min="10499" max="10499" width="55.42578125" style="52" customWidth="1"/>
    <col min="10500" max="10500" width="17.140625" style="52" customWidth="1"/>
    <col min="10501" max="10501" width="20.28515625" style="52" customWidth="1"/>
    <col min="10502" max="10502" width="27.7109375" style="52" customWidth="1"/>
    <col min="10503" max="10503" width="57.85546875" style="52" customWidth="1"/>
    <col min="10504" max="10504" width="8.7109375" style="52" customWidth="1"/>
    <col min="10505" max="10752" width="8.85546875" style="52"/>
    <col min="10753" max="10753" width="7.140625" style="52" customWidth="1"/>
    <col min="10754" max="10754" width="9.140625" style="52" customWidth="1"/>
    <col min="10755" max="10755" width="55.42578125" style="52" customWidth="1"/>
    <col min="10756" max="10756" width="17.140625" style="52" customWidth="1"/>
    <col min="10757" max="10757" width="20.28515625" style="52" customWidth="1"/>
    <col min="10758" max="10758" width="27.7109375" style="52" customWidth="1"/>
    <col min="10759" max="10759" width="57.85546875" style="52" customWidth="1"/>
    <col min="10760" max="10760" width="8.7109375" style="52" customWidth="1"/>
    <col min="10761" max="11008" width="8.85546875" style="52"/>
    <col min="11009" max="11009" width="7.140625" style="52" customWidth="1"/>
    <col min="11010" max="11010" width="9.140625" style="52" customWidth="1"/>
    <col min="11011" max="11011" width="55.42578125" style="52" customWidth="1"/>
    <col min="11012" max="11012" width="17.140625" style="52" customWidth="1"/>
    <col min="11013" max="11013" width="20.28515625" style="52" customWidth="1"/>
    <col min="11014" max="11014" width="27.7109375" style="52" customWidth="1"/>
    <col min="11015" max="11015" width="57.85546875" style="52" customWidth="1"/>
    <col min="11016" max="11016" width="8.7109375" style="52" customWidth="1"/>
    <col min="11017" max="11264" width="8.85546875" style="52"/>
    <col min="11265" max="11265" width="7.140625" style="52" customWidth="1"/>
    <col min="11266" max="11266" width="9.140625" style="52" customWidth="1"/>
    <col min="11267" max="11267" width="55.42578125" style="52" customWidth="1"/>
    <col min="11268" max="11268" width="17.140625" style="52" customWidth="1"/>
    <col min="11269" max="11269" width="20.28515625" style="52" customWidth="1"/>
    <col min="11270" max="11270" width="27.7109375" style="52" customWidth="1"/>
    <col min="11271" max="11271" width="57.85546875" style="52" customWidth="1"/>
    <col min="11272" max="11272" width="8.7109375" style="52" customWidth="1"/>
    <col min="11273" max="11520" width="8.85546875" style="52"/>
    <col min="11521" max="11521" width="7.140625" style="52" customWidth="1"/>
    <col min="11522" max="11522" width="9.140625" style="52" customWidth="1"/>
    <col min="11523" max="11523" width="55.42578125" style="52" customWidth="1"/>
    <col min="11524" max="11524" width="17.140625" style="52" customWidth="1"/>
    <col min="11525" max="11525" width="20.28515625" style="52" customWidth="1"/>
    <col min="11526" max="11526" width="27.7109375" style="52" customWidth="1"/>
    <col min="11527" max="11527" width="57.85546875" style="52" customWidth="1"/>
    <col min="11528" max="11528" width="8.7109375" style="52" customWidth="1"/>
    <col min="11529" max="11776" width="8.85546875" style="52"/>
    <col min="11777" max="11777" width="7.140625" style="52" customWidth="1"/>
    <col min="11778" max="11778" width="9.140625" style="52" customWidth="1"/>
    <col min="11779" max="11779" width="55.42578125" style="52" customWidth="1"/>
    <col min="11780" max="11780" width="17.140625" style="52" customWidth="1"/>
    <col min="11781" max="11781" width="20.28515625" style="52" customWidth="1"/>
    <col min="11782" max="11782" width="27.7109375" style="52" customWidth="1"/>
    <col min="11783" max="11783" width="57.85546875" style="52" customWidth="1"/>
    <col min="11784" max="11784" width="8.7109375" style="52" customWidth="1"/>
    <col min="11785" max="12032" width="8.85546875" style="52"/>
    <col min="12033" max="12033" width="7.140625" style="52" customWidth="1"/>
    <col min="12034" max="12034" width="9.140625" style="52" customWidth="1"/>
    <col min="12035" max="12035" width="55.42578125" style="52" customWidth="1"/>
    <col min="12036" max="12036" width="17.140625" style="52" customWidth="1"/>
    <col min="12037" max="12037" width="20.28515625" style="52" customWidth="1"/>
    <col min="12038" max="12038" width="27.7109375" style="52" customWidth="1"/>
    <col min="12039" max="12039" width="57.85546875" style="52" customWidth="1"/>
    <col min="12040" max="12040" width="8.7109375" style="52" customWidth="1"/>
    <col min="12041" max="12288" width="8.85546875" style="52"/>
    <col min="12289" max="12289" width="7.140625" style="52" customWidth="1"/>
    <col min="12290" max="12290" width="9.140625" style="52" customWidth="1"/>
    <col min="12291" max="12291" width="55.42578125" style="52" customWidth="1"/>
    <col min="12292" max="12292" width="17.140625" style="52" customWidth="1"/>
    <col min="12293" max="12293" width="20.28515625" style="52" customWidth="1"/>
    <col min="12294" max="12294" width="27.7109375" style="52" customWidth="1"/>
    <col min="12295" max="12295" width="57.85546875" style="52" customWidth="1"/>
    <col min="12296" max="12296" width="8.7109375" style="52" customWidth="1"/>
    <col min="12297" max="12544" width="8.85546875" style="52"/>
    <col min="12545" max="12545" width="7.140625" style="52" customWidth="1"/>
    <col min="12546" max="12546" width="9.140625" style="52" customWidth="1"/>
    <col min="12547" max="12547" width="55.42578125" style="52" customWidth="1"/>
    <col min="12548" max="12548" width="17.140625" style="52" customWidth="1"/>
    <col min="12549" max="12549" width="20.28515625" style="52" customWidth="1"/>
    <col min="12550" max="12550" width="27.7109375" style="52" customWidth="1"/>
    <col min="12551" max="12551" width="57.85546875" style="52" customWidth="1"/>
    <col min="12552" max="12552" width="8.7109375" style="52" customWidth="1"/>
    <col min="12553" max="12800" width="8.85546875" style="52"/>
    <col min="12801" max="12801" width="7.140625" style="52" customWidth="1"/>
    <col min="12802" max="12802" width="9.140625" style="52" customWidth="1"/>
    <col min="12803" max="12803" width="55.42578125" style="52" customWidth="1"/>
    <col min="12804" max="12804" width="17.140625" style="52" customWidth="1"/>
    <col min="12805" max="12805" width="20.28515625" style="52" customWidth="1"/>
    <col min="12806" max="12806" width="27.7109375" style="52" customWidth="1"/>
    <col min="12807" max="12807" width="57.85546875" style="52" customWidth="1"/>
    <col min="12808" max="12808" width="8.7109375" style="52" customWidth="1"/>
    <col min="12809" max="13056" width="8.85546875" style="52"/>
    <col min="13057" max="13057" width="7.140625" style="52" customWidth="1"/>
    <col min="13058" max="13058" width="9.140625" style="52" customWidth="1"/>
    <col min="13059" max="13059" width="55.42578125" style="52" customWidth="1"/>
    <col min="13060" max="13060" width="17.140625" style="52" customWidth="1"/>
    <col min="13061" max="13061" width="20.28515625" style="52" customWidth="1"/>
    <col min="13062" max="13062" width="27.7109375" style="52" customWidth="1"/>
    <col min="13063" max="13063" width="57.85546875" style="52" customWidth="1"/>
    <col min="13064" max="13064" width="8.7109375" style="52" customWidth="1"/>
    <col min="13065" max="13312" width="8.85546875" style="52"/>
    <col min="13313" max="13313" width="7.140625" style="52" customWidth="1"/>
    <col min="13314" max="13314" width="9.140625" style="52" customWidth="1"/>
    <col min="13315" max="13315" width="55.42578125" style="52" customWidth="1"/>
    <col min="13316" max="13316" width="17.140625" style="52" customWidth="1"/>
    <col min="13317" max="13317" width="20.28515625" style="52" customWidth="1"/>
    <col min="13318" max="13318" width="27.7109375" style="52" customWidth="1"/>
    <col min="13319" max="13319" width="57.85546875" style="52" customWidth="1"/>
    <col min="13320" max="13320" width="8.7109375" style="52" customWidth="1"/>
    <col min="13321" max="13568" width="8.85546875" style="52"/>
    <col min="13569" max="13569" width="7.140625" style="52" customWidth="1"/>
    <col min="13570" max="13570" width="9.140625" style="52" customWidth="1"/>
    <col min="13571" max="13571" width="55.42578125" style="52" customWidth="1"/>
    <col min="13572" max="13572" width="17.140625" style="52" customWidth="1"/>
    <col min="13573" max="13573" width="20.28515625" style="52" customWidth="1"/>
    <col min="13574" max="13574" width="27.7109375" style="52" customWidth="1"/>
    <col min="13575" max="13575" width="57.85546875" style="52" customWidth="1"/>
    <col min="13576" max="13576" width="8.7109375" style="52" customWidth="1"/>
    <col min="13577" max="13824" width="8.85546875" style="52"/>
    <col min="13825" max="13825" width="7.140625" style="52" customWidth="1"/>
    <col min="13826" max="13826" width="9.140625" style="52" customWidth="1"/>
    <col min="13827" max="13827" width="55.42578125" style="52" customWidth="1"/>
    <col min="13828" max="13828" width="17.140625" style="52" customWidth="1"/>
    <col min="13829" max="13829" width="20.28515625" style="52" customWidth="1"/>
    <col min="13830" max="13830" width="27.7109375" style="52" customWidth="1"/>
    <col min="13831" max="13831" width="57.85546875" style="52" customWidth="1"/>
    <col min="13832" max="13832" width="8.7109375" style="52" customWidth="1"/>
    <col min="13833" max="14080" width="8.85546875" style="52"/>
    <col min="14081" max="14081" width="7.140625" style="52" customWidth="1"/>
    <col min="14082" max="14082" width="9.140625" style="52" customWidth="1"/>
    <col min="14083" max="14083" width="55.42578125" style="52" customWidth="1"/>
    <col min="14084" max="14084" width="17.140625" style="52" customWidth="1"/>
    <col min="14085" max="14085" width="20.28515625" style="52" customWidth="1"/>
    <col min="14086" max="14086" width="27.7109375" style="52" customWidth="1"/>
    <col min="14087" max="14087" width="57.85546875" style="52" customWidth="1"/>
    <col min="14088" max="14088" width="8.7109375" style="52" customWidth="1"/>
    <col min="14089" max="14336" width="8.85546875" style="52"/>
    <col min="14337" max="14337" width="7.140625" style="52" customWidth="1"/>
    <col min="14338" max="14338" width="9.140625" style="52" customWidth="1"/>
    <col min="14339" max="14339" width="55.42578125" style="52" customWidth="1"/>
    <col min="14340" max="14340" width="17.140625" style="52" customWidth="1"/>
    <col min="14341" max="14341" width="20.28515625" style="52" customWidth="1"/>
    <col min="14342" max="14342" width="27.7109375" style="52" customWidth="1"/>
    <col min="14343" max="14343" width="57.85546875" style="52" customWidth="1"/>
    <col min="14344" max="14344" width="8.7109375" style="52" customWidth="1"/>
    <col min="14345" max="14592" width="8.85546875" style="52"/>
    <col min="14593" max="14593" width="7.140625" style="52" customWidth="1"/>
    <col min="14594" max="14594" width="9.140625" style="52" customWidth="1"/>
    <col min="14595" max="14595" width="55.42578125" style="52" customWidth="1"/>
    <col min="14596" max="14596" width="17.140625" style="52" customWidth="1"/>
    <col min="14597" max="14597" width="20.28515625" style="52" customWidth="1"/>
    <col min="14598" max="14598" width="27.7109375" style="52" customWidth="1"/>
    <col min="14599" max="14599" width="57.85546875" style="52" customWidth="1"/>
    <col min="14600" max="14600" width="8.7109375" style="52" customWidth="1"/>
    <col min="14601" max="14848" width="8.85546875" style="52"/>
    <col min="14849" max="14849" width="7.140625" style="52" customWidth="1"/>
    <col min="14850" max="14850" width="9.140625" style="52" customWidth="1"/>
    <col min="14851" max="14851" width="55.42578125" style="52" customWidth="1"/>
    <col min="14852" max="14852" width="17.140625" style="52" customWidth="1"/>
    <col min="14853" max="14853" width="20.28515625" style="52" customWidth="1"/>
    <col min="14854" max="14854" width="27.7109375" style="52" customWidth="1"/>
    <col min="14855" max="14855" width="57.85546875" style="52" customWidth="1"/>
    <col min="14856" max="14856" width="8.7109375" style="52" customWidth="1"/>
    <col min="14857" max="15104" width="8.85546875" style="52"/>
    <col min="15105" max="15105" width="7.140625" style="52" customWidth="1"/>
    <col min="15106" max="15106" width="9.140625" style="52" customWidth="1"/>
    <col min="15107" max="15107" width="55.42578125" style="52" customWidth="1"/>
    <col min="15108" max="15108" width="17.140625" style="52" customWidth="1"/>
    <col min="15109" max="15109" width="20.28515625" style="52" customWidth="1"/>
    <col min="15110" max="15110" width="27.7109375" style="52" customWidth="1"/>
    <col min="15111" max="15111" width="57.85546875" style="52" customWidth="1"/>
    <col min="15112" max="15112" width="8.7109375" style="52" customWidth="1"/>
    <col min="15113" max="15360" width="8.85546875" style="52"/>
    <col min="15361" max="15361" width="7.140625" style="52" customWidth="1"/>
    <col min="15362" max="15362" width="9.140625" style="52" customWidth="1"/>
    <col min="15363" max="15363" width="55.42578125" style="52" customWidth="1"/>
    <col min="15364" max="15364" width="17.140625" style="52" customWidth="1"/>
    <col min="15365" max="15365" width="20.28515625" style="52" customWidth="1"/>
    <col min="15366" max="15366" width="27.7109375" style="52" customWidth="1"/>
    <col min="15367" max="15367" width="57.85546875" style="52" customWidth="1"/>
    <col min="15368" max="15368" width="8.7109375" style="52" customWidth="1"/>
    <col min="15369" max="15616" width="8.85546875" style="52"/>
    <col min="15617" max="15617" width="7.140625" style="52" customWidth="1"/>
    <col min="15618" max="15618" width="9.140625" style="52" customWidth="1"/>
    <col min="15619" max="15619" width="55.42578125" style="52" customWidth="1"/>
    <col min="15620" max="15620" width="17.140625" style="52" customWidth="1"/>
    <col min="15621" max="15621" width="20.28515625" style="52" customWidth="1"/>
    <col min="15622" max="15622" width="27.7109375" style="52" customWidth="1"/>
    <col min="15623" max="15623" width="57.85546875" style="52" customWidth="1"/>
    <col min="15624" max="15624" width="8.7109375" style="52" customWidth="1"/>
    <col min="15625" max="15872" width="8.85546875" style="52"/>
    <col min="15873" max="15873" width="7.140625" style="52" customWidth="1"/>
    <col min="15874" max="15874" width="9.140625" style="52" customWidth="1"/>
    <col min="15875" max="15875" width="55.42578125" style="52" customWidth="1"/>
    <col min="15876" max="15876" width="17.140625" style="52" customWidth="1"/>
    <col min="15877" max="15877" width="20.28515625" style="52" customWidth="1"/>
    <col min="15878" max="15878" width="27.7109375" style="52" customWidth="1"/>
    <col min="15879" max="15879" width="57.85546875" style="52" customWidth="1"/>
    <col min="15880" max="15880" width="8.7109375" style="52" customWidth="1"/>
    <col min="15881" max="16128" width="8.85546875" style="52"/>
    <col min="16129" max="16129" width="7.140625" style="52" customWidth="1"/>
    <col min="16130" max="16130" width="9.140625" style="52" customWidth="1"/>
    <col min="16131" max="16131" width="55.42578125" style="52" customWidth="1"/>
    <col min="16132" max="16132" width="17.140625" style="52" customWidth="1"/>
    <col min="16133" max="16133" width="20.28515625" style="52" customWidth="1"/>
    <col min="16134" max="16134" width="27.7109375" style="52" customWidth="1"/>
    <col min="16135" max="16135" width="57.85546875" style="52" customWidth="1"/>
    <col min="16136" max="16136" width="8.7109375" style="52" customWidth="1"/>
    <col min="16137" max="16384" width="8.85546875" style="52"/>
  </cols>
  <sheetData>
    <row r="1" spans="1:8" s="42" customFormat="1">
      <c r="B1" s="43"/>
    </row>
    <row r="2" spans="1:8" s="42" customFormat="1">
      <c r="B2" s="434" t="s">
        <v>108</v>
      </c>
      <c r="C2" s="434"/>
      <c r="D2" s="434"/>
      <c r="E2" s="434"/>
      <c r="F2" s="434"/>
      <c r="G2" s="434"/>
    </row>
    <row r="3" spans="1:8" s="42" customFormat="1" ht="15.75">
      <c r="B3" s="44"/>
      <c r="C3" s="45"/>
      <c r="D3" s="45"/>
      <c r="E3" s="45"/>
      <c r="F3" s="45"/>
      <c r="G3" s="45"/>
    </row>
    <row r="4" spans="1:8" s="48" customFormat="1" ht="18" customHeight="1">
      <c r="A4" s="46"/>
      <c r="B4" s="435" t="s">
        <v>6</v>
      </c>
      <c r="C4" s="435"/>
      <c r="D4" s="323" t="s">
        <v>109</v>
      </c>
      <c r="E4" s="323"/>
      <c r="F4" s="323"/>
      <c r="G4" s="47" t="s">
        <v>110</v>
      </c>
      <c r="H4" s="46"/>
    </row>
    <row r="5" spans="1:8">
      <c r="B5" s="49" t="s">
        <v>9</v>
      </c>
      <c r="C5" s="50" t="s">
        <v>111</v>
      </c>
      <c r="D5" s="432" t="s">
        <v>112</v>
      </c>
      <c r="E5" s="432"/>
      <c r="F5" s="432"/>
      <c r="G5" s="51" t="s">
        <v>113</v>
      </c>
    </row>
    <row r="6" spans="1:8" ht="22.5">
      <c r="B6" s="49" t="s">
        <v>11</v>
      </c>
      <c r="C6" s="50" t="s">
        <v>12</v>
      </c>
      <c r="D6" s="436" t="s">
        <v>114</v>
      </c>
      <c r="E6" s="436"/>
      <c r="F6" s="436"/>
      <c r="G6" s="53" t="s">
        <v>115</v>
      </c>
    </row>
    <row r="7" spans="1:8" ht="33.75">
      <c r="B7" s="49" t="s">
        <v>13</v>
      </c>
      <c r="C7" s="50" t="s">
        <v>116</v>
      </c>
      <c r="D7" s="437" t="s">
        <v>117</v>
      </c>
      <c r="E7" s="437"/>
      <c r="F7" s="437"/>
      <c r="G7" s="53" t="s">
        <v>118</v>
      </c>
    </row>
    <row r="8" spans="1:8" ht="28.9" customHeight="1">
      <c r="B8" s="49" t="s">
        <v>15</v>
      </c>
      <c r="C8" s="54" t="s">
        <v>119</v>
      </c>
      <c r="D8" s="432" t="s">
        <v>120</v>
      </c>
      <c r="E8" s="432"/>
      <c r="F8" s="432"/>
      <c r="G8" s="53" t="s">
        <v>121</v>
      </c>
    </row>
    <row r="9" spans="1:8" ht="28.9" customHeight="1">
      <c r="B9" s="49" t="s">
        <v>17</v>
      </c>
      <c r="C9" s="54" t="s">
        <v>122</v>
      </c>
      <c r="D9" s="432" t="s">
        <v>123</v>
      </c>
      <c r="E9" s="432"/>
      <c r="F9" s="432"/>
      <c r="G9" s="53" t="s">
        <v>124</v>
      </c>
    </row>
    <row r="10" spans="1:8" ht="45">
      <c r="B10" s="49" t="s">
        <v>19</v>
      </c>
      <c r="C10" s="54" t="s">
        <v>125</v>
      </c>
      <c r="D10" s="432" t="s">
        <v>126</v>
      </c>
      <c r="E10" s="432"/>
      <c r="F10" s="432"/>
      <c r="G10" s="53" t="s">
        <v>127</v>
      </c>
    </row>
    <row r="11" spans="1:8" ht="50.65" customHeight="1">
      <c r="B11" s="49" t="s">
        <v>39</v>
      </c>
      <c r="C11" s="54" t="s">
        <v>128</v>
      </c>
      <c r="D11" s="432" t="s">
        <v>129</v>
      </c>
      <c r="E11" s="432"/>
      <c r="F11" s="432"/>
      <c r="G11" s="53" t="s">
        <v>130</v>
      </c>
    </row>
    <row r="12" spans="1:8" ht="45">
      <c r="B12" s="49" t="s">
        <v>131</v>
      </c>
      <c r="C12" s="54" t="s">
        <v>132</v>
      </c>
      <c r="D12" s="432" t="s">
        <v>133</v>
      </c>
      <c r="E12" s="432"/>
      <c r="F12" s="432"/>
      <c r="G12" s="53" t="s">
        <v>134</v>
      </c>
    </row>
    <row r="13" spans="1:8" ht="65.45" customHeight="1">
      <c r="B13" s="433" t="s">
        <v>135</v>
      </c>
      <c r="C13" s="433"/>
      <c r="D13" s="433"/>
      <c r="E13" s="433"/>
      <c r="F13" s="433"/>
      <c r="G13" s="433"/>
    </row>
    <row r="14" spans="1:8" ht="39.6" customHeight="1">
      <c r="B14" s="428" t="s">
        <v>136</v>
      </c>
      <c r="C14" s="428"/>
      <c r="D14" s="428"/>
      <c r="E14" s="428"/>
      <c r="F14" s="428"/>
      <c r="G14" s="428"/>
    </row>
    <row r="15" spans="1:8" ht="40.15" customHeight="1">
      <c r="B15" s="428" t="s">
        <v>137</v>
      </c>
      <c r="C15" s="428"/>
      <c r="D15" s="428"/>
      <c r="E15" s="428"/>
      <c r="F15" s="428"/>
      <c r="G15" s="428"/>
    </row>
    <row r="16" spans="1:8" ht="14.65" customHeight="1">
      <c r="B16" s="430" t="s">
        <v>138</v>
      </c>
      <c r="C16" s="430"/>
      <c r="D16" s="430"/>
      <c r="E16" s="430"/>
      <c r="F16" s="430"/>
      <c r="G16" s="430"/>
    </row>
    <row r="17" spans="1:8" s="56" customFormat="1" ht="12.4" customHeight="1">
      <c r="A17" s="55"/>
      <c r="B17" s="431" t="s">
        <v>139</v>
      </c>
      <c r="C17" s="431"/>
      <c r="D17" s="431"/>
      <c r="E17" s="431"/>
      <c r="F17" s="431"/>
      <c r="G17" s="431"/>
      <c r="H17" s="55"/>
    </row>
    <row r="18" spans="1:8" s="56" customFormat="1" ht="12.4" customHeight="1">
      <c r="A18" s="55"/>
      <c r="B18" s="431" t="s">
        <v>140</v>
      </c>
      <c r="C18" s="431"/>
      <c r="D18" s="431"/>
      <c r="E18" s="431"/>
      <c r="F18" s="431"/>
      <c r="G18" s="431"/>
      <c r="H18" s="55"/>
    </row>
    <row r="19" spans="1:8" ht="40.15" customHeight="1">
      <c r="B19" s="428" t="s">
        <v>141</v>
      </c>
      <c r="C19" s="428"/>
      <c r="D19" s="428"/>
      <c r="E19" s="428"/>
      <c r="F19" s="428"/>
      <c r="G19" s="428"/>
    </row>
    <row r="20" spans="1:8" ht="85.9" customHeight="1">
      <c r="B20" s="428" t="s">
        <v>142</v>
      </c>
      <c r="C20" s="428"/>
      <c r="D20" s="428"/>
      <c r="E20" s="428"/>
      <c r="F20" s="428"/>
      <c r="G20" s="428"/>
    </row>
    <row r="21" spans="1:8" ht="58.5" customHeight="1">
      <c r="B21" s="429" t="s">
        <v>143</v>
      </c>
      <c r="C21" s="429"/>
      <c r="D21" s="429"/>
      <c r="E21" s="429"/>
      <c r="F21" s="429"/>
      <c r="G21" s="429"/>
    </row>
    <row r="22" spans="1:8" s="42" customFormat="1" ht="15" customHeight="1">
      <c r="B22" s="57"/>
      <c r="C22" s="58"/>
      <c r="D22" s="58"/>
      <c r="E22" s="58"/>
      <c r="F22" s="58"/>
      <c r="G22" s="59"/>
    </row>
    <row r="23" spans="1:8" ht="18" customHeight="1">
      <c r="B23" s="321" t="s">
        <v>144</v>
      </c>
      <c r="C23" s="322"/>
      <c r="D23" s="60" t="s">
        <v>145</v>
      </c>
      <c r="E23" s="321" t="s">
        <v>109</v>
      </c>
      <c r="F23" s="322"/>
      <c r="G23" s="47" t="s">
        <v>110</v>
      </c>
    </row>
    <row r="24" spans="1:8" s="46" customFormat="1">
      <c r="B24" s="61" t="s">
        <v>9</v>
      </c>
      <c r="C24" s="62" t="s">
        <v>146</v>
      </c>
      <c r="D24" s="63">
        <f>1/12</f>
        <v>8.3333333333333329E-2</v>
      </c>
      <c r="E24" s="368" t="s">
        <v>147</v>
      </c>
      <c r="F24" s="369"/>
      <c r="G24" s="64" t="s">
        <v>148</v>
      </c>
    </row>
    <row r="25" spans="1:8" s="46" customFormat="1">
      <c r="B25" s="61" t="s">
        <v>11</v>
      </c>
      <c r="C25" s="62" t="s">
        <v>149</v>
      </c>
      <c r="D25" s="63">
        <f>D24*1/3</f>
        <v>2.7777777777777776E-2</v>
      </c>
      <c r="E25" s="368" t="s">
        <v>150</v>
      </c>
      <c r="F25" s="369"/>
      <c r="G25" s="64" t="s">
        <v>151</v>
      </c>
    </row>
    <row r="26" spans="1:8" s="46" customFormat="1">
      <c r="B26" s="61" t="s">
        <v>13</v>
      </c>
      <c r="C26" s="62" t="s">
        <v>152</v>
      </c>
      <c r="D26" s="63">
        <f>1/12</f>
        <v>8.3333333333333329E-2</v>
      </c>
      <c r="E26" s="368" t="s">
        <v>147</v>
      </c>
      <c r="F26" s="369"/>
      <c r="G26" s="64" t="s">
        <v>151</v>
      </c>
    </row>
    <row r="27" spans="1:8" s="48" customFormat="1" ht="18" customHeight="1">
      <c r="A27" s="46"/>
      <c r="B27" s="421" t="s">
        <v>153</v>
      </c>
      <c r="C27" s="422"/>
      <c r="D27" s="65">
        <f>SUM(D24:D26)</f>
        <v>0.19444444444444442</v>
      </c>
      <c r="E27" s="423"/>
      <c r="F27" s="424"/>
      <c r="G27" s="66"/>
      <c r="H27" s="46"/>
    </row>
    <row r="28" spans="1:8" s="42" customFormat="1" ht="21.6" customHeight="1">
      <c r="B28" s="425" t="s">
        <v>154</v>
      </c>
      <c r="C28" s="425"/>
      <c r="D28" s="425"/>
      <c r="E28" s="425"/>
      <c r="F28" s="425"/>
      <c r="G28" s="425"/>
    </row>
    <row r="29" spans="1:8" s="42" customFormat="1" ht="15" customHeight="1">
      <c r="B29" s="409" t="s">
        <v>155</v>
      </c>
      <c r="C29" s="426"/>
      <c r="D29" s="426"/>
      <c r="E29" s="426"/>
      <c r="F29" s="426"/>
      <c r="G29" s="427"/>
    </row>
    <row r="30" spans="1:8" s="42" customFormat="1">
      <c r="B30" s="318"/>
      <c r="C30" s="319"/>
      <c r="D30" s="319"/>
      <c r="E30" s="319"/>
      <c r="F30" s="319"/>
      <c r="G30" s="320"/>
    </row>
    <row r="31" spans="1:8" s="42" customFormat="1" ht="72" customHeight="1">
      <c r="B31" s="425" t="s">
        <v>156</v>
      </c>
      <c r="C31" s="425"/>
      <c r="D31" s="425"/>
      <c r="E31" s="425"/>
      <c r="F31" s="425"/>
      <c r="G31" s="425"/>
    </row>
    <row r="32" spans="1:8">
      <c r="B32" s="67"/>
      <c r="C32" s="68"/>
      <c r="D32" s="69"/>
      <c r="E32" s="69"/>
      <c r="F32" s="69"/>
      <c r="G32" s="70"/>
    </row>
    <row r="33" spans="1:8" ht="18" customHeight="1">
      <c r="B33" s="321" t="s">
        <v>157</v>
      </c>
      <c r="C33" s="322"/>
      <c r="D33" s="47" t="s">
        <v>145</v>
      </c>
      <c r="E33" s="321" t="s">
        <v>110</v>
      </c>
      <c r="F33" s="335"/>
      <c r="G33" s="322"/>
    </row>
    <row r="34" spans="1:8" s="42" customFormat="1">
      <c r="B34" s="61" t="s">
        <v>9</v>
      </c>
      <c r="C34" s="62" t="s">
        <v>158</v>
      </c>
      <c r="D34" s="63">
        <v>0.2</v>
      </c>
      <c r="E34" s="414" t="s">
        <v>159</v>
      </c>
      <c r="F34" s="415"/>
      <c r="G34" s="416"/>
    </row>
    <row r="35" spans="1:8" s="42" customFormat="1" ht="23.65" customHeight="1">
      <c r="B35" s="49" t="s">
        <v>11</v>
      </c>
      <c r="C35" s="50" t="s">
        <v>34</v>
      </c>
      <c r="D35" s="71">
        <v>2.5000000000000001E-2</v>
      </c>
      <c r="E35" s="414" t="s">
        <v>160</v>
      </c>
      <c r="F35" s="415"/>
      <c r="G35" s="416"/>
    </row>
    <row r="36" spans="1:8" s="42" customFormat="1" ht="23.65" customHeight="1">
      <c r="B36" s="49" t="s">
        <v>13</v>
      </c>
      <c r="C36" s="72" t="s">
        <v>161</v>
      </c>
      <c r="D36" s="71">
        <v>0.03</v>
      </c>
      <c r="E36" s="414" t="s">
        <v>162</v>
      </c>
      <c r="F36" s="415"/>
      <c r="G36" s="416"/>
    </row>
    <row r="37" spans="1:8" ht="12.4" customHeight="1">
      <c r="B37" s="49" t="s">
        <v>15</v>
      </c>
      <c r="C37" s="50" t="s">
        <v>36</v>
      </c>
      <c r="D37" s="71">
        <v>1.4999999999999999E-2</v>
      </c>
      <c r="E37" s="414" t="s">
        <v>163</v>
      </c>
      <c r="F37" s="415"/>
      <c r="G37" s="416"/>
    </row>
    <row r="38" spans="1:8" ht="12.4" customHeight="1">
      <c r="B38" s="49" t="s">
        <v>17</v>
      </c>
      <c r="C38" s="50" t="s">
        <v>164</v>
      </c>
      <c r="D38" s="71">
        <v>0.01</v>
      </c>
      <c r="E38" s="414" t="s">
        <v>165</v>
      </c>
      <c r="F38" s="415"/>
      <c r="G38" s="416"/>
    </row>
    <row r="39" spans="1:8" ht="12.4" customHeight="1">
      <c r="B39" s="49" t="s">
        <v>19</v>
      </c>
      <c r="C39" s="50" t="s">
        <v>38</v>
      </c>
      <c r="D39" s="71">
        <v>6.0000000000000001E-3</v>
      </c>
      <c r="E39" s="414" t="s">
        <v>166</v>
      </c>
      <c r="F39" s="415"/>
      <c r="G39" s="416"/>
    </row>
    <row r="40" spans="1:8" ht="12.4" customHeight="1">
      <c r="B40" s="49" t="s">
        <v>39</v>
      </c>
      <c r="C40" s="50" t="s">
        <v>40</v>
      </c>
      <c r="D40" s="71">
        <v>2E-3</v>
      </c>
      <c r="E40" s="414" t="s">
        <v>167</v>
      </c>
      <c r="F40" s="415"/>
      <c r="G40" s="416"/>
    </row>
    <row r="41" spans="1:8" ht="12.4" customHeight="1">
      <c r="B41" s="49" t="s">
        <v>41</v>
      </c>
      <c r="C41" s="50" t="s">
        <v>42</v>
      </c>
      <c r="D41" s="71">
        <v>0.08</v>
      </c>
      <c r="E41" s="414" t="s">
        <v>168</v>
      </c>
      <c r="F41" s="415"/>
      <c r="G41" s="416"/>
    </row>
    <row r="42" spans="1:8" ht="14.65" customHeight="1">
      <c r="B42" s="49" t="s">
        <v>131</v>
      </c>
      <c r="C42" s="73" t="s">
        <v>169</v>
      </c>
      <c r="D42" s="74">
        <v>0</v>
      </c>
      <c r="E42" s="414" t="s">
        <v>170</v>
      </c>
      <c r="F42" s="415"/>
      <c r="G42" s="416"/>
    </row>
    <row r="43" spans="1:8" ht="12.4" customHeight="1">
      <c r="B43" s="417" t="s">
        <v>171</v>
      </c>
      <c r="C43" s="417"/>
      <c r="D43" s="75">
        <f>SUM(D34:D42)</f>
        <v>0.36800000000000005</v>
      </c>
      <c r="E43" s="418"/>
      <c r="F43" s="419"/>
      <c r="G43" s="420"/>
    </row>
    <row r="44" spans="1:8" s="77" customFormat="1" ht="15">
      <c r="A44" s="76"/>
      <c r="B44" s="402" t="s">
        <v>172</v>
      </c>
      <c r="C44" s="403"/>
      <c r="D44" s="403"/>
      <c r="E44" s="403"/>
      <c r="F44" s="403"/>
      <c r="G44" s="404"/>
      <c r="H44" s="76"/>
    </row>
    <row r="45" spans="1:8" ht="30" customHeight="1">
      <c r="B45" s="405" t="s">
        <v>173</v>
      </c>
      <c r="C45" s="405"/>
      <c r="D45" s="405"/>
      <c r="E45" s="405"/>
      <c r="F45" s="405"/>
      <c r="G45" s="405"/>
    </row>
    <row r="46" spans="1:8" ht="67.5" customHeight="1">
      <c r="B46" s="406" t="s">
        <v>174</v>
      </c>
      <c r="C46" s="407"/>
      <c r="D46" s="407"/>
      <c r="E46" s="407"/>
      <c r="F46" s="407"/>
      <c r="G46" s="408"/>
    </row>
    <row r="47" spans="1:8" ht="34.9" customHeight="1">
      <c r="B47" s="409" t="s">
        <v>175</v>
      </c>
      <c r="C47" s="410"/>
      <c r="D47" s="410"/>
      <c r="E47" s="410"/>
      <c r="F47" s="410"/>
      <c r="G47" s="411"/>
    </row>
    <row r="48" spans="1:8" ht="45.6" customHeight="1">
      <c r="B48" s="318" t="s">
        <v>176</v>
      </c>
      <c r="C48" s="412"/>
      <c r="D48" s="412"/>
      <c r="E48" s="412"/>
      <c r="F48" s="412"/>
      <c r="G48" s="413"/>
    </row>
    <row r="49" spans="1:8" ht="116.25" customHeight="1">
      <c r="B49" s="318" t="s">
        <v>177</v>
      </c>
      <c r="C49" s="412"/>
      <c r="D49" s="412"/>
      <c r="E49" s="412"/>
      <c r="F49" s="412"/>
      <c r="G49" s="413"/>
    </row>
    <row r="50" spans="1:8">
      <c r="B50" s="78"/>
      <c r="C50" s="70"/>
      <c r="D50" s="70"/>
      <c r="E50" s="70"/>
      <c r="F50" s="70"/>
      <c r="G50" s="70"/>
    </row>
    <row r="51" spans="1:8" s="48" customFormat="1" ht="18" customHeight="1">
      <c r="A51" s="46"/>
      <c r="B51" s="360" t="s">
        <v>178</v>
      </c>
      <c r="C51" s="396"/>
      <c r="D51" s="361"/>
      <c r="E51" s="321" t="s">
        <v>110</v>
      </c>
      <c r="F51" s="335"/>
      <c r="G51" s="322"/>
      <c r="H51" s="46"/>
    </row>
    <row r="52" spans="1:8">
      <c r="B52" s="49" t="s">
        <v>9</v>
      </c>
      <c r="C52" s="397" t="s">
        <v>179</v>
      </c>
      <c r="D52" s="398"/>
      <c r="E52" s="79" t="s">
        <v>180</v>
      </c>
      <c r="F52" s="80"/>
      <c r="G52" s="81"/>
    </row>
    <row r="53" spans="1:8">
      <c r="B53" s="49" t="s">
        <v>11</v>
      </c>
      <c r="C53" s="82" t="s">
        <v>181</v>
      </c>
      <c r="D53" s="83"/>
      <c r="E53" s="84" t="s">
        <v>182</v>
      </c>
      <c r="F53" s="85"/>
      <c r="G53" s="86"/>
    </row>
    <row r="54" spans="1:8">
      <c r="B54" s="49" t="s">
        <v>13</v>
      </c>
      <c r="C54" s="82" t="s">
        <v>183</v>
      </c>
      <c r="D54" s="83"/>
      <c r="E54" s="84" t="s">
        <v>184</v>
      </c>
      <c r="F54" s="85"/>
      <c r="G54" s="86"/>
    </row>
    <row r="55" spans="1:8">
      <c r="B55" s="87" t="s">
        <v>15</v>
      </c>
      <c r="C55" s="88" t="s">
        <v>50</v>
      </c>
      <c r="D55" s="89"/>
      <c r="E55" s="84" t="s">
        <v>184</v>
      </c>
      <c r="F55" s="90"/>
      <c r="G55" s="91"/>
    </row>
    <row r="56" spans="1:8">
      <c r="B56" s="87" t="s">
        <v>17</v>
      </c>
      <c r="C56" s="88" t="s">
        <v>51</v>
      </c>
      <c r="D56" s="89"/>
      <c r="E56" s="84" t="s">
        <v>184</v>
      </c>
      <c r="F56" s="90"/>
      <c r="G56" s="91"/>
    </row>
    <row r="57" spans="1:8" ht="28.5" customHeight="1">
      <c r="B57" s="399" t="s">
        <v>185</v>
      </c>
      <c r="C57" s="400"/>
      <c r="D57" s="400"/>
      <c r="E57" s="400"/>
      <c r="F57" s="400"/>
      <c r="G57" s="401"/>
    </row>
    <row r="58" spans="1:8">
      <c r="B58" s="78"/>
      <c r="C58" s="70"/>
      <c r="D58" s="70"/>
      <c r="E58" s="70"/>
      <c r="F58" s="70"/>
      <c r="G58" s="70"/>
    </row>
    <row r="59" spans="1:8" ht="18" customHeight="1">
      <c r="B59" s="321" t="s">
        <v>56</v>
      </c>
      <c r="C59" s="322"/>
      <c r="D59" s="92" t="s">
        <v>145</v>
      </c>
      <c r="E59" s="321" t="s">
        <v>109</v>
      </c>
      <c r="F59" s="322"/>
      <c r="G59" s="47" t="s">
        <v>110</v>
      </c>
    </row>
    <row r="60" spans="1:8">
      <c r="B60" s="93" t="s">
        <v>9</v>
      </c>
      <c r="C60" s="94" t="s">
        <v>186</v>
      </c>
      <c r="D60" s="95">
        <f>((1/12)* 0.05)</f>
        <v>4.1666666666666666E-3</v>
      </c>
      <c r="E60" s="387" t="s">
        <v>187</v>
      </c>
      <c r="F60" s="388"/>
      <c r="G60" s="96" t="s">
        <v>188</v>
      </c>
    </row>
    <row r="61" spans="1:8" ht="12.4" customHeight="1">
      <c r="B61" s="93" t="s">
        <v>11</v>
      </c>
      <c r="C61" s="94" t="s">
        <v>59</v>
      </c>
      <c r="D61" s="95">
        <f>D41*D60</f>
        <v>3.3333333333333332E-4</v>
      </c>
      <c r="E61" s="387" t="s">
        <v>189</v>
      </c>
      <c r="F61" s="388"/>
      <c r="G61" s="96" t="s">
        <v>190</v>
      </c>
      <c r="H61" s="97"/>
    </row>
    <row r="62" spans="1:8" s="42" customFormat="1">
      <c r="B62" s="98" t="s">
        <v>13</v>
      </c>
      <c r="C62" s="99" t="s">
        <v>191</v>
      </c>
      <c r="D62" s="100">
        <f>(0.08)*(0.4)*(0.9)*(1+(1/12)+(1/12)+(1/3*1/12))</f>
        <v>3.4399999999999993E-2</v>
      </c>
      <c r="E62" s="101" t="s">
        <v>192</v>
      </c>
      <c r="F62" s="102"/>
      <c r="G62" s="96" t="s">
        <v>193</v>
      </c>
    </row>
    <row r="63" spans="1:8" ht="33.75">
      <c r="B63" s="93" t="s">
        <v>15</v>
      </c>
      <c r="C63" s="94" t="s">
        <v>60</v>
      </c>
      <c r="D63" s="95">
        <f>(7/30)/12</f>
        <v>1.9444444444444445E-2</v>
      </c>
      <c r="E63" s="387" t="s">
        <v>194</v>
      </c>
      <c r="F63" s="388"/>
      <c r="G63" s="96" t="s">
        <v>195</v>
      </c>
    </row>
    <row r="64" spans="1:8">
      <c r="B64" s="103" t="s">
        <v>196</v>
      </c>
      <c r="C64" s="104" t="s">
        <v>197</v>
      </c>
      <c r="D64" s="105">
        <f>((7/30)*0.1)/12</f>
        <v>1.9444444444444446E-3</v>
      </c>
      <c r="E64" s="387" t="s">
        <v>198</v>
      </c>
      <c r="F64" s="388"/>
      <c r="G64" s="96" t="s">
        <v>199</v>
      </c>
    </row>
    <row r="65" spans="2:7">
      <c r="B65" s="93" t="s">
        <v>17</v>
      </c>
      <c r="C65" s="94" t="s">
        <v>61</v>
      </c>
      <c r="D65" s="95">
        <f>D63*D43</f>
        <v>7.1555555555555565E-3</v>
      </c>
      <c r="E65" s="387" t="s">
        <v>200</v>
      </c>
      <c r="F65" s="388"/>
      <c r="G65" s="96" t="s">
        <v>190</v>
      </c>
    </row>
    <row r="66" spans="2:7">
      <c r="B66" s="103" t="s">
        <v>201</v>
      </c>
      <c r="C66" s="104" t="s">
        <v>202</v>
      </c>
      <c r="D66" s="105">
        <f>D64*D43</f>
        <v>7.1555555555555576E-4</v>
      </c>
      <c r="E66" s="387" t="s">
        <v>203</v>
      </c>
      <c r="F66" s="388"/>
      <c r="G66" s="96" t="s">
        <v>190</v>
      </c>
    </row>
    <row r="67" spans="2:7">
      <c r="B67" s="93" t="s">
        <v>19</v>
      </c>
      <c r="C67" s="99" t="s">
        <v>204</v>
      </c>
      <c r="D67" s="100">
        <f>(D63*D41)*0.4</f>
        <v>6.2222222222222236E-4</v>
      </c>
      <c r="E67" s="387" t="s">
        <v>205</v>
      </c>
      <c r="F67" s="388"/>
      <c r="G67" s="96" t="s">
        <v>193</v>
      </c>
    </row>
    <row r="68" spans="2:7">
      <c r="B68" s="103" t="s">
        <v>206</v>
      </c>
      <c r="C68" s="104" t="s">
        <v>207</v>
      </c>
      <c r="D68" s="105">
        <f>(D64*D41)*0.4</f>
        <v>6.2222222222222233E-5</v>
      </c>
      <c r="E68" s="387" t="s">
        <v>205</v>
      </c>
      <c r="F68" s="388"/>
      <c r="G68" s="96" t="s">
        <v>193</v>
      </c>
    </row>
    <row r="69" spans="2:7" ht="12.4" customHeight="1">
      <c r="B69" s="389" t="s">
        <v>208</v>
      </c>
      <c r="C69" s="389"/>
      <c r="D69" s="106">
        <f>D60+D61+D62+D63+D65+D67</f>
        <v>6.6122222222222207E-2</v>
      </c>
      <c r="E69" s="107" t="s">
        <v>209</v>
      </c>
      <c r="F69" s="108"/>
      <c r="G69" s="109"/>
    </row>
    <row r="70" spans="2:7" ht="12.4" customHeight="1">
      <c r="B70" s="390" t="s">
        <v>210</v>
      </c>
      <c r="C70" s="390"/>
      <c r="D70" s="106">
        <f>+D60+D61+D62+D64+D66+D68</f>
        <v>4.1622222222222206E-2</v>
      </c>
      <c r="E70" s="391" t="s">
        <v>211</v>
      </c>
      <c r="F70" s="392"/>
      <c r="G70" s="110"/>
    </row>
    <row r="71" spans="2:7" ht="31.5" customHeight="1">
      <c r="B71" s="393" t="s">
        <v>212</v>
      </c>
      <c r="C71" s="394"/>
      <c r="D71" s="394"/>
      <c r="E71" s="394"/>
      <c r="F71" s="394"/>
      <c r="G71" s="395"/>
    </row>
    <row r="72" spans="2:7" s="42" customFormat="1" ht="53.25" customHeight="1">
      <c r="B72" s="378" t="s">
        <v>213</v>
      </c>
      <c r="C72" s="379"/>
      <c r="D72" s="379"/>
      <c r="E72" s="379"/>
      <c r="F72" s="379"/>
      <c r="G72" s="380"/>
    </row>
    <row r="73" spans="2:7" s="42" customFormat="1" ht="23.25" customHeight="1">
      <c r="B73" s="378" t="s">
        <v>214</v>
      </c>
      <c r="C73" s="379"/>
      <c r="D73" s="379"/>
      <c r="E73" s="379"/>
      <c r="F73" s="379"/>
      <c r="G73" s="380"/>
    </row>
    <row r="74" spans="2:7" ht="44.25" customHeight="1">
      <c r="B74" s="381" t="s">
        <v>215</v>
      </c>
      <c r="C74" s="382"/>
      <c r="D74" s="382"/>
      <c r="E74" s="382"/>
      <c r="F74" s="382"/>
      <c r="G74" s="383"/>
    </row>
    <row r="75" spans="2:7" ht="24" customHeight="1">
      <c r="B75" s="384" t="s">
        <v>216</v>
      </c>
      <c r="C75" s="385"/>
      <c r="D75" s="385"/>
      <c r="E75" s="385"/>
      <c r="F75" s="385"/>
      <c r="G75" s="386"/>
    </row>
    <row r="76" spans="2:7">
      <c r="B76" s="67"/>
      <c r="C76" s="111"/>
      <c r="D76" s="111"/>
      <c r="E76" s="111"/>
      <c r="F76" s="112"/>
      <c r="G76" s="112"/>
    </row>
    <row r="77" spans="2:7" ht="12.4" customHeight="1">
      <c r="B77" s="321" t="s">
        <v>62</v>
      </c>
      <c r="C77" s="322"/>
      <c r="D77" s="75" t="s">
        <v>145</v>
      </c>
      <c r="E77" s="323" t="s">
        <v>109</v>
      </c>
      <c r="F77" s="323"/>
      <c r="G77" s="47" t="s">
        <v>110</v>
      </c>
    </row>
    <row r="78" spans="2:7" s="42" customFormat="1">
      <c r="B78" s="61" t="s">
        <v>9</v>
      </c>
      <c r="C78" s="113" t="s">
        <v>217</v>
      </c>
      <c r="D78" s="63">
        <f>1/12</f>
        <v>8.3333333333333329E-2</v>
      </c>
      <c r="E78" s="368" t="s">
        <v>147</v>
      </c>
      <c r="F78" s="369"/>
      <c r="G78" s="64" t="s">
        <v>218</v>
      </c>
    </row>
    <row r="79" spans="2:7" s="42" customFormat="1">
      <c r="B79" s="49" t="s">
        <v>11</v>
      </c>
      <c r="C79" s="114" t="s">
        <v>219</v>
      </c>
      <c r="D79" s="71">
        <f>(3/30)/12</f>
        <v>8.3333333333333332E-3</v>
      </c>
      <c r="E79" s="359" t="s">
        <v>220</v>
      </c>
      <c r="F79" s="359"/>
      <c r="G79" s="115" t="s">
        <v>221</v>
      </c>
    </row>
    <row r="80" spans="2:7" s="42" customFormat="1" ht="22.5">
      <c r="B80" s="49" t="s">
        <v>13</v>
      </c>
      <c r="C80" s="114" t="s">
        <v>222</v>
      </c>
      <c r="D80" s="71">
        <f>(((5/30)/12)*0.015)</f>
        <v>2.0833333333333332E-4</v>
      </c>
      <c r="E80" s="359" t="s">
        <v>223</v>
      </c>
      <c r="F80" s="359"/>
      <c r="G80" s="116" t="s">
        <v>224</v>
      </c>
    </row>
    <row r="81" spans="2:13" s="42" customFormat="1">
      <c r="B81" s="49" t="s">
        <v>15</v>
      </c>
      <c r="C81" s="114" t="s">
        <v>225</v>
      </c>
      <c r="D81" s="71">
        <f>((30/30)/12)*0.0078</f>
        <v>6.4999999999999997E-4</v>
      </c>
      <c r="E81" s="359" t="s">
        <v>226</v>
      </c>
      <c r="F81" s="359"/>
      <c r="G81" s="115" t="s">
        <v>227</v>
      </c>
    </row>
    <row r="82" spans="2:13" ht="22.5">
      <c r="B82" s="87" t="s">
        <v>17</v>
      </c>
      <c r="C82" s="117" t="s">
        <v>228</v>
      </c>
      <c r="D82" s="74">
        <f>(0.1111)*(0.1781)*(0.5)</f>
        <v>9.8934550000000007E-3</v>
      </c>
      <c r="E82" s="370" t="s">
        <v>229</v>
      </c>
      <c r="F82" s="371"/>
      <c r="G82" s="118" t="s">
        <v>230</v>
      </c>
    </row>
    <row r="83" spans="2:13" ht="22.5">
      <c r="B83" s="49" t="s">
        <v>19</v>
      </c>
      <c r="C83" s="114" t="s">
        <v>231</v>
      </c>
      <c r="D83" s="71">
        <f>(5/30)/12</f>
        <v>1.3888888888888888E-2</v>
      </c>
      <c r="E83" s="359" t="s">
        <v>232</v>
      </c>
      <c r="F83" s="359"/>
      <c r="G83" s="116" t="s">
        <v>233</v>
      </c>
    </row>
    <row r="84" spans="2:13">
      <c r="B84" s="49" t="s">
        <v>39</v>
      </c>
      <c r="C84" s="54" t="s">
        <v>20</v>
      </c>
      <c r="D84" s="119">
        <v>0</v>
      </c>
      <c r="E84" s="359"/>
      <c r="F84" s="359"/>
      <c r="G84" s="116"/>
    </row>
    <row r="85" spans="2:13" ht="12.4" customHeight="1">
      <c r="B85" s="360" t="s">
        <v>344</v>
      </c>
      <c r="C85" s="361"/>
      <c r="D85" s="92">
        <f>SUM(D78:D84)</f>
        <v>0.11630734388888889</v>
      </c>
      <c r="E85" s="372"/>
      <c r="F85" s="373"/>
      <c r="G85" s="374"/>
    </row>
    <row r="86" spans="2:13" ht="25.5">
      <c r="B86" s="49" t="s">
        <v>41</v>
      </c>
      <c r="C86" s="54" t="s">
        <v>349</v>
      </c>
      <c r="D86" s="119">
        <f>($D$85-$D$82)*((1/12)+(1/12)+(1/12*1/3))</f>
        <v>2.0691589506172836E-2</v>
      </c>
      <c r="E86" s="375" t="s">
        <v>350</v>
      </c>
      <c r="F86" s="376"/>
      <c r="G86" s="377"/>
    </row>
    <row r="87" spans="2:13" ht="12.4" customHeight="1">
      <c r="B87" s="360" t="s">
        <v>345</v>
      </c>
      <c r="C87" s="361"/>
      <c r="D87" s="92">
        <f>D85+D86</f>
        <v>0.13699893339506172</v>
      </c>
      <c r="E87" s="372"/>
      <c r="F87" s="373"/>
      <c r="G87" s="374"/>
    </row>
    <row r="88" spans="2:13" ht="12.4" customHeight="1">
      <c r="B88" s="49" t="s">
        <v>131</v>
      </c>
      <c r="C88" s="54" t="s">
        <v>346</v>
      </c>
      <c r="D88" s="119">
        <f>D43*D87</f>
        <v>5.0415607489382723E-2</v>
      </c>
      <c r="E88" s="375" t="s">
        <v>351</v>
      </c>
      <c r="F88" s="376"/>
      <c r="G88" s="377"/>
    </row>
    <row r="89" spans="2:13" ht="12.4" customHeight="1">
      <c r="B89" s="360" t="s">
        <v>352</v>
      </c>
      <c r="C89" s="361"/>
      <c r="D89" s="92">
        <f>D87+D88</f>
        <v>0.18741454088444445</v>
      </c>
      <c r="E89" s="372"/>
      <c r="F89" s="373"/>
      <c r="G89" s="374"/>
    </row>
    <row r="90" spans="2:13" s="120" customFormat="1" ht="31.5" customHeight="1">
      <c r="B90" s="315" t="s">
        <v>234</v>
      </c>
      <c r="C90" s="316"/>
      <c r="D90" s="316"/>
      <c r="E90" s="316"/>
      <c r="F90" s="316"/>
      <c r="G90" s="317"/>
    </row>
    <row r="91" spans="2:13" s="120" customFormat="1">
      <c r="B91" s="362" t="s">
        <v>235</v>
      </c>
      <c r="C91" s="363"/>
      <c r="D91" s="363"/>
      <c r="E91" s="363"/>
      <c r="F91" s="363"/>
      <c r="G91" s="364"/>
      <c r="M91" s="121"/>
    </row>
    <row r="92" spans="2:13" s="120" customFormat="1">
      <c r="B92" s="365" t="s">
        <v>236</v>
      </c>
      <c r="C92" s="366"/>
      <c r="D92" s="366"/>
      <c r="E92" s="366"/>
      <c r="F92" s="366"/>
      <c r="G92" s="367"/>
      <c r="M92" s="121"/>
    </row>
    <row r="93" spans="2:13" s="120" customFormat="1">
      <c r="B93" s="347" t="s">
        <v>237</v>
      </c>
      <c r="C93" s="348"/>
      <c r="D93" s="348"/>
      <c r="E93" s="348"/>
      <c r="F93" s="348"/>
      <c r="G93" s="349"/>
      <c r="M93" s="121"/>
    </row>
    <row r="94" spans="2:13" ht="12.4" customHeight="1">
      <c r="B94" s="350" t="s">
        <v>238</v>
      </c>
      <c r="C94" s="351"/>
      <c r="D94" s="351"/>
      <c r="E94" s="351"/>
      <c r="F94" s="351"/>
      <c r="G94" s="352"/>
      <c r="M94" s="122"/>
    </row>
    <row r="95" spans="2:13" ht="63.4" customHeight="1">
      <c r="B95" s="123"/>
      <c r="C95" s="353" t="s">
        <v>239</v>
      </c>
      <c r="D95" s="353"/>
      <c r="E95" s="353"/>
      <c r="F95" s="353"/>
      <c r="G95" s="354"/>
      <c r="M95" s="124"/>
    </row>
    <row r="96" spans="2:13" ht="54" customHeight="1">
      <c r="B96" s="123"/>
      <c r="C96" s="353" t="s">
        <v>240</v>
      </c>
      <c r="D96" s="353"/>
      <c r="E96" s="353"/>
      <c r="F96" s="353"/>
      <c r="G96" s="354"/>
      <c r="M96" s="124"/>
    </row>
    <row r="97" spans="1:8" ht="31.5" customHeight="1">
      <c r="B97" s="123"/>
      <c r="C97" s="353" t="s">
        <v>241</v>
      </c>
      <c r="D97" s="353"/>
      <c r="E97" s="353"/>
      <c r="F97" s="353"/>
      <c r="G97" s="354"/>
    </row>
    <row r="98" spans="1:8" s="125" customFormat="1" ht="24.75" customHeight="1">
      <c r="A98" s="43"/>
      <c r="B98" s="355" t="s">
        <v>242</v>
      </c>
      <c r="C98" s="356"/>
      <c r="D98" s="357" t="s">
        <v>243</v>
      </c>
      <c r="E98" s="357"/>
      <c r="F98" s="357"/>
      <c r="G98" s="358"/>
      <c r="H98" s="43"/>
    </row>
    <row r="99" spans="1:8" s="127" customFormat="1">
      <c r="A99" s="126"/>
      <c r="B99" s="328" t="s">
        <v>244</v>
      </c>
      <c r="C99" s="329"/>
      <c r="D99" s="330" t="s">
        <v>245</v>
      </c>
      <c r="E99" s="330"/>
      <c r="F99" s="330"/>
      <c r="G99" s="331"/>
      <c r="H99" s="126"/>
    </row>
    <row r="100" spans="1:8" s="42" customFormat="1" ht="15" customHeight="1">
      <c r="B100" s="332" t="s">
        <v>246</v>
      </c>
      <c r="C100" s="333"/>
      <c r="D100" s="333"/>
      <c r="E100" s="333"/>
      <c r="F100" s="333"/>
      <c r="G100" s="334"/>
    </row>
    <row r="101" spans="1:8" s="42" customFormat="1">
      <c r="B101" s="332" t="s">
        <v>353</v>
      </c>
      <c r="C101" s="333"/>
      <c r="D101" s="333"/>
      <c r="E101" s="333"/>
      <c r="F101" s="333"/>
      <c r="G101" s="334"/>
    </row>
    <row r="102" spans="1:8" s="42" customFormat="1">
      <c r="B102" s="57"/>
      <c r="C102" s="128"/>
      <c r="D102" s="128"/>
      <c r="E102" s="128"/>
      <c r="F102" s="128"/>
      <c r="G102" s="128"/>
    </row>
    <row r="103" spans="1:8">
      <c r="B103" s="321" t="s">
        <v>77</v>
      </c>
      <c r="C103" s="335"/>
      <c r="D103" s="322"/>
      <c r="E103" s="321" t="s">
        <v>110</v>
      </c>
      <c r="F103" s="335"/>
      <c r="G103" s="322"/>
    </row>
    <row r="104" spans="1:8" ht="11.25" customHeight="1">
      <c r="B104" s="49" t="s">
        <v>9</v>
      </c>
      <c r="C104" s="336" t="s">
        <v>247</v>
      </c>
      <c r="D104" s="337"/>
      <c r="E104" s="338" t="s">
        <v>112</v>
      </c>
      <c r="F104" s="339"/>
      <c r="G104" s="340"/>
    </row>
    <row r="105" spans="1:8">
      <c r="B105" s="49" t="s">
        <v>11</v>
      </c>
      <c r="C105" s="129" t="s">
        <v>248</v>
      </c>
      <c r="D105" s="130"/>
      <c r="E105" s="341"/>
      <c r="F105" s="342"/>
      <c r="G105" s="343"/>
    </row>
    <row r="106" spans="1:8">
      <c r="B106" s="49" t="s">
        <v>13</v>
      </c>
      <c r="C106" s="131" t="s">
        <v>249</v>
      </c>
      <c r="D106" s="131"/>
      <c r="E106" s="341"/>
      <c r="F106" s="342"/>
      <c r="G106" s="343"/>
    </row>
    <row r="107" spans="1:8">
      <c r="B107" s="49" t="s">
        <v>15</v>
      </c>
      <c r="C107" s="131" t="s">
        <v>250</v>
      </c>
      <c r="D107" s="131"/>
      <c r="E107" s="344"/>
      <c r="F107" s="345"/>
      <c r="G107" s="346"/>
    </row>
    <row r="108" spans="1:8" s="42" customFormat="1">
      <c r="B108" s="57"/>
      <c r="C108" s="58"/>
      <c r="D108" s="58"/>
      <c r="E108" s="58"/>
      <c r="F108" s="58"/>
      <c r="G108" s="58"/>
    </row>
    <row r="109" spans="1:8" ht="18" customHeight="1">
      <c r="B109" s="321" t="s">
        <v>251</v>
      </c>
      <c r="C109" s="322"/>
      <c r="D109" s="132" t="s">
        <v>145</v>
      </c>
      <c r="E109" s="323" t="s">
        <v>109</v>
      </c>
      <c r="F109" s="323"/>
      <c r="G109" s="323"/>
    </row>
    <row r="110" spans="1:8" ht="13.15" customHeight="1">
      <c r="B110" s="61" t="s">
        <v>9</v>
      </c>
      <c r="C110" s="62" t="s">
        <v>252</v>
      </c>
      <c r="D110" s="133">
        <v>0.05</v>
      </c>
      <c r="E110" s="324" t="s">
        <v>359</v>
      </c>
      <c r="F110" s="324"/>
      <c r="G110" s="324"/>
    </row>
    <row r="111" spans="1:8" ht="13.15" customHeight="1">
      <c r="B111" s="61" t="s">
        <v>11</v>
      </c>
      <c r="C111" s="62" t="s">
        <v>253</v>
      </c>
      <c r="D111" s="133">
        <v>0.1</v>
      </c>
      <c r="E111" s="324" t="s">
        <v>360</v>
      </c>
      <c r="F111" s="324"/>
      <c r="G111" s="324"/>
    </row>
    <row r="112" spans="1:8" ht="13.15" customHeight="1">
      <c r="B112" s="61" t="s">
        <v>13</v>
      </c>
      <c r="C112" s="62" t="s">
        <v>254</v>
      </c>
      <c r="D112" s="133">
        <f>D113+D116+D117+D118</f>
        <v>0.14250000000000002</v>
      </c>
      <c r="E112" s="134"/>
      <c r="F112" s="135"/>
      <c r="G112" s="136"/>
    </row>
    <row r="113" spans="2:7" s="138" customFormat="1" ht="13.15" customHeight="1">
      <c r="B113" s="61" t="s">
        <v>255</v>
      </c>
      <c r="C113" s="62" t="s">
        <v>256</v>
      </c>
      <c r="D113" s="133">
        <f>D114+D115</f>
        <v>9.2499999999999999E-2</v>
      </c>
      <c r="E113" s="137"/>
      <c r="G113" s="139"/>
    </row>
    <row r="114" spans="2:7" s="138" customFormat="1" ht="13.15" customHeight="1">
      <c r="B114" s="140"/>
      <c r="C114" s="141" t="s">
        <v>257</v>
      </c>
      <c r="D114" s="142">
        <v>1.6500000000000001E-2</v>
      </c>
      <c r="E114" s="325" t="s">
        <v>258</v>
      </c>
      <c r="F114" s="326"/>
      <c r="G114" s="327"/>
    </row>
    <row r="115" spans="2:7" ht="13.15" customHeight="1">
      <c r="B115" s="140"/>
      <c r="C115" s="141" t="s">
        <v>259</v>
      </c>
      <c r="D115" s="142">
        <v>7.5999999999999998E-2</v>
      </c>
      <c r="E115" s="325" t="s">
        <v>260</v>
      </c>
      <c r="F115" s="326"/>
      <c r="G115" s="327"/>
    </row>
    <row r="116" spans="2:7" ht="13.15" customHeight="1">
      <c r="B116" s="61" t="s">
        <v>261</v>
      </c>
      <c r="C116" s="62" t="s">
        <v>262</v>
      </c>
      <c r="D116" s="133">
        <v>0.05</v>
      </c>
      <c r="E116" s="143"/>
      <c r="F116" s="144"/>
      <c r="G116" s="145"/>
    </row>
    <row r="117" spans="2:7" ht="13.15" customHeight="1">
      <c r="B117" s="146" t="s">
        <v>263</v>
      </c>
      <c r="C117" s="147" t="s">
        <v>264</v>
      </c>
      <c r="D117" s="148">
        <v>0</v>
      </c>
      <c r="E117" s="149"/>
      <c r="F117" s="150"/>
      <c r="G117" s="151"/>
    </row>
    <row r="118" spans="2:7" ht="13.15" customHeight="1">
      <c r="B118" s="146" t="s">
        <v>265</v>
      </c>
      <c r="C118" s="152" t="s">
        <v>266</v>
      </c>
      <c r="D118" s="148">
        <v>0</v>
      </c>
      <c r="E118" s="153"/>
      <c r="F118" s="154"/>
      <c r="G118" s="155"/>
    </row>
    <row r="119" spans="2:7" ht="67.5" customHeight="1">
      <c r="B119" s="312" t="s">
        <v>267</v>
      </c>
      <c r="C119" s="313"/>
      <c r="D119" s="313"/>
      <c r="E119" s="313"/>
      <c r="F119" s="313"/>
      <c r="G119" s="314"/>
    </row>
    <row r="120" spans="2:7" s="138" customFormat="1" ht="21" customHeight="1">
      <c r="B120" s="315" t="s">
        <v>268</v>
      </c>
      <c r="C120" s="316"/>
      <c r="D120" s="316"/>
      <c r="E120" s="316"/>
      <c r="F120" s="316"/>
      <c r="G120" s="317"/>
    </row>
    <row r="121" spans="2:7" s="138" customFormat="1" ht="31.5" customHeight="1">
      <c r="B121" s="318" t="s">
        <v>269</v>
      </c>
      <c r="C121" s="319"/>
      <c r="D121" s="319"/>
      <c r="E121" s="319"/>
      <c r="F121" s="319"/>
      <c r="G121" s="320"/>
    </row>
    <row r="122" spans="2:7">
      <c r="B122" s="156"/>
      <c r="C122" s="157"/>
      <c r="D122" s="157"/>
    </row>
    <row r="123" spans="2:7">
      <c r="B123" s="156"/>
      <c r="C123" s="157"/>
      <c r="D123" s="157"/>
    </row>
    <row r="124" spans="2:7">
      <c r="B124" s="156"/>
      <c r="C124" s="157"/>
      <c r="D124" s="157"/>
    </row>
  </sheetData>
  <mergeCells count="115">
    <mergeCell ref="D8:F8"/>
    <mergeCell ref="D9:F9"/>
    <mergeCell ref="D10:F10"/>
    <mergeCell ref="D11:F11"/>
    <mergeCell ref="D12:F12"/>
    <mergeCell ref="B13:G13"/>
    <mergeCell ref="B2:G2"/>
    <mergeCell ref="B4:C4"/>
    <mergeCell ref="D4:F4"/>
    <mergeCell ref="D5:F5"/>
    <mergeCell ref="D6:F6"/>
    <mergeCell ref="D7:F7"/>
    <mergeCell ref="B20:G20"/>
    <mergeCell ref="B21:G21"/>
    <mergeCell ref="B23:C23"/>
    <mergeCell ref="E23:F23"/>
    <mergeCell ref="E24:F24"/>
    <mergeCell ref="E25:F25"/>
    <mergeCell ref="B14:G14"/>
    <mergeCell ref="B15:G15"/>
    <mergeCell ref="B16:G16"/>
    <mergeCell ref="B17:G17"/>
    <mergeCell ref="B18:G18"/>
    <mergeCell ref="B19:G19"/>
    <mergeCell ref="B33:C33"/>
    <mergeCell ref="E33:G33"/>
    <mergeCell ref="E34:G34"/>
    <mergeCell ref="E35:G35"/>
    <mergeCell ref="E36:G36"/>
    <mergeCell ref="E37:G37"/>
    <mergeCell ref="E26:F26"/>
    <mergeCell ref="B27:C27"/>
    <mergeCell ref="E27:F27"/>
    <mergeCell ref="B28:G28"/>
    <mergeCell ref="B29:G30"/>
    <mergeCell ref="B31:G31"/>
    <mergeCell ref="B44:G44"/>
    <mergeCell ref="B45:G45"/>
    <mergeCell ref="B46:G46"/>
    <mergeCell ref="B47:G47"/>
    <mergeCell ref="B48:G48"/>
    <mergeCell ref="B49:G49"/>
    <mergeCell ref="E38:G38"/>
    <mergeCell ref="E39:G39"/>
    <mergeCell ref="E40:G40"/>
    <mergeCell ref="E41:G41"/>
    <mergeCell ref="E42:G42"/>
    <mergeCell ref="B43:C43"/>
    <mergeCell ref="E43:G43"/>
    <mergeCell ref="E60:F60"/>
    <mergeCell ref="E61:F61"/>
    <mergeCell ref="E63:F63"/>
    <mergeCell ref="E64:F64"/>
    <mergeCell ref="E65:F65"/>
    <mergeCell ref="E66:F66"/>
    <mergeCell ref="B51:D51"/>
    <mergeCell ref="E51:G51"/>
    <mergeCell ref="C52:D52"/>
    <mergeCell ref="B57:G57"/>
    <mergeCell ref="B59:C59"/>
    <mergeCell ref="E59:F59"/>
    <mergeCell ref="B72:G72"/>
    <mergeCell ref="B73:G73"/>
    <mergeCell ref="B74:G74"/>
    <mergeCell ref="B75:G75"/>
    <mergeCell ref="B77:C77"/>
    <mergeCell ref="E77:F77"/>
    <mergeCell ref="E67:F67"/>
    <mergeCell ref="E68:F68"/>
    <mergeCell ref="B69:C69"/>
    <mergeCell ref="B70:C70"/>
    <mergeCell ref="E70:F70"/>
    <mergeCell ref="B71:G71"/>
    <mergeCell ref="E84:F84"/>
    <mergeCell ref="B85:C85"/>
    <mergeCell ref="B90:G90"/>
    <mergeCell ref="B91:G91"/>
    <mergeCell ref="B92:G92"/>
    <mergeCell ref="E78:F78"/>
    <mergeCell ref="E79:F79"/>
    <mergeCell ref="E80:F80"/>
    <mergeCell ref="E81:F81"/>
    <mergeCell ref="E82:F82"/>
    <mergeCell ref="E83:F83"/>
    <mergeCell ref="E85:G85"/>
    <mergeCell ref="E86:G86"/>
    <mergeCell ref="B87:C87"/>
    <mergeCell ref="E87:G87"/>
    <mergeCell ref="E88:G88"/>
    <mergeCell ref="B89:C89"/>
    <mergeCell ref="E89:G89"/>
    <mergeCell ref="B99:C99"/>
    <mergeCell ref="D99:G99"/>
    <mergeCell ref="B100:G100"/>
    <mergeCell ref="B103:D103"/>
    <mergeCell ref="E103:G103"/>
    <mergeCell ref="C104:D104"/>
    <mergeCell ref="E104:G107"/>
    <mergeCell ref="B93:G93"/>
    <mergeCell ref="B94:G94"/>
    <mergeCell ref="C95:G95"/>
    <mergeCell ref="C96:G96"/>
    <mergeCell ref="C97:G97"/>
    <mergeCell ref="B98:C98"/>
    <mergeCell ref="D98:G98"/>
    <mergeCell ref="B101:G101"/>
    <mergeCell ref="B119:G119"/>
    <mergeCell ref="B120:G120"/>
    <mergeCell ref="B121:G121"/>
    <mergeCell ref="B109:C109"/>
    <mergeCell ref="E109:G109"/>
    <mergeCell ref="E110:G110"/>
    <mergeCell ref="E111:G111"/>
    <mergeCell ref="E114:G114"/>
    <mergeCell ref="E115:G115"/>
  </mergeCells>
  <dataValidations count="1">
    <dataValidation allowBlank="1" showInputMessage="1" showErrorMessage="1" promptTitle="Orientação de Preenchimento" prompt="Os dados referentes à insumos diversos devem ser preenchidos na planilha de detalhamento &quot;Det. - Mod. 2 e 5&quot;._x000a__x000a_Devem ser observadas as regras do Manual de Preenchimento da Planilha de Custos do STJ e do Manual de Orientação para Pesquisa de Mercado do STJ" sqref="C105" xr:uid="{00000000-0002-0000-0100-000000000000}"/>
  </dataValidations>
  <hyperlinks>
    <hyperlink ref="B99:C99" r:id="rId1" display="Clique aqui para consultar o Anuário Estatístico da Previdência Social - AEPS" xr:uid="{00000000-0004-0000-0100-000000000000}"/>
    <hyperlink ref="B98:C98" r:id="rId2" display="Clique aqui para consultar o Painel de Informações da RAIS de 2021" xr:uid="{00000000-0004-0000-0100-000001000000}"/>
  </hyperlinks>
  <pageMargins left="0.511811024" right="0.511811024" top="0.78740157499999996" bottom="0.78740157499999996" header="0.31496062000000002" footer="0.31496062000000002"/>
  <pageSetup paperSize="9" orientation="portrait" r:id="rId3"/>
  <ignoredErrors>
    <ignoredError sqref="D88"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J20"/>
  <sheetViews>
    <sheetView showGridLines="0" workbookViewId="0">
      <selection activeCell="C22" sqref="C22"/>
    </sheetView>
  </sheetViews>
  <sheetFormatPr defaultRowHeight="15"/>
  <cols>
    <col min="3" max="3" width="78" customWidth="1"/>
    <col min="4" max="4" width="21.28515625" customWidth="1"/>
  </cols>
  <sheetData>
    <row r="2" spans="2:10">
      <c r="B2" s="439" t="s">
        <v>270</v>
      </c>
      <c r="C2" s="439" t="s">
        <v>271</v>
      </c>
      <c r="D2" s="237" t="s">
        <v>272</v>
      </c>
    </row>
    <row r="3" spans="2:10">
      <c r="B3" s="439"/>
      <c r="C3" s="439"/>
      <c r="D3" s="238" t="s">
        <v>145</v>
      </c>
    </row>
    <row r="4" spans="2:10">
      <c r="B4" s="159">
        <v>1</v>
      </c>
      <c r="C4" s="160" t="s">
        <v>273</v>
      </c>
      <c r="D4" s="161">
        <v>0.121</v>
      </c>
    </row>
    <row r="5" spans="2:10">
      <c r="B5" s="159">
        <v>2</v>
      </c>
      <c r="C5" s="160" t="s">
        <v>274</v>
      </c>
      <c r="D5" s="161">
        <v>8.3299999999999999E-2</v>
      </c>
    </row>
    <row r="6" spans="2:10">
      <c r="B6" s="162">
        <v>3</v>
      </c>
      <c r="C6" s="163" t="s">
        <v>275</v>
      </c>
      <c r="D6" s="158">
        <f>SUM(D4:D5)</f>
        <v>0.20429999999999998</v>
      </c>
    </row>
    <row r="7" spans="2:10">
      <c r="B7" s="159">
        <v>4</v>
      </c>
      <c r="C7" s="160" t="s">
        <v>276</v>
      </c>
      <c r="D7" s="164">
        <f>((D6*'PLANILHA FORMAÇÃO DE PREÇO'!D42)*100)/100</f>
        <v>7.5182399999999996E-2</v>
      </c>
    </row>
    <row r="8" spans="2:10">
      <c r="B8" s="159">
        <v>5</v>
      </c>
      <c r="C8" s="160" t="s">
        <v>277</v>
      </c>
      <c r="D8" s="165">
        <v>0.04</v>
      </c>
    </row>
    <row r="9" spans="2:10">
      <c r="B9" s="162">
        <v>6</v>
      </c>
      <c r="C9" s="163" t="s">
        <v>278</v>
      </c>
      <c r="D9" s="158">
        <f>D6+D7+D8</f>
        <v>0.31948239999999994</v>
      </c>
    </row>
    <row r="10" spans="2:10">
      <c r="B10" s="440" t="s">
        <v>279</v>
      </c>
      <c r="C10" s="440"/>
      <c r="D10" s="440"/>
      <c r="E10" s="166"/>
      <c r="F10" s="166"/>
      <c r="G10" s="166"/>
      <c r="H10" s="166"/>
      <c r="I10" s="166"/>
      <c r="J10" s="166"/>
    </row>
    <row r="11" spans="2:10">
      <c r="B11" s="440" t="s">
        <v>280</v>
      </c>
      <c r="C11" s="440"/>
      <c r="D11" s="440"/>
      <c r="E11" s="166"/>
      <c r="F11" s="166"/>
      <c r="G11" s="166"/>
      <c r="H11" s="166"/>
      <c r="I11" s="166"/>
      <c r="J11" s="166"/>
    </row>
    <row r="12" spans="2:10">
      <c r="B12" s="440" t="s">
        <v>281</v>
      </c>
      <c r="C12" s="440"/>
      <c r="D12" s="440"/>
      <c r="E12" s="166"/>
      <c r="F12" s="166"/>
      <c r="G12" s="166"/>
      <c r="H12" s="166"/>
      <c r="I12" s="166"/>
      <c r="J12" s="166"/>
    </row>
    <row r="13" spans="2:10">
      <c r="B13" s="440" t="s">
        <v>282</v>
      </c>
      <c r="C13" s="440"/>
      <c r="D13" s="440"/>
      <c r="E13" s="166"/>
      <c r="F13" s="166"/>
      <c r="G13" s="166"/>
      <c r="H13" s="166"/>
      <c r="I13" s="166"/>
      <c r="J13" s="166"/>
    </row>
    <row r="14" spans="2:10" ht="64.5" customHeight="1">
      <c r="B14" s="438" t="s">
        <v>283</v>
      </c>
      <c r="C14" s="438"/>
      <c r="D14" s="438"/>
    </row>
    <row r="15" spans="2:10">
      <c r="B15" s="167" t="s">
        <v>284</v>
      </c>
    </row>
    <row r="20" spans="3:3">
      <c r="C20" s="168"/>
    </row>
  </sheetData>
  <mergeCells count="7">
    <mergeCell ref="B14:D14"/>
    <mergeCell ref="B2:B3"/>
    <mergeCell ref="C2:C3"/>
    <mergeCell ref="B10:D10"/>
    <mergeCell ref="B11:D11"/>
    <mergeCell ref="B12:D12"/>
    <mergeCell ref="B13:D13"/>
  </mergeCells>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J19"/>
  <sheetViews>
    <sheetView showGridLines="0" zoomScaleNormal="100" workbookViewId="0">
      <selection activeCell="E16" sqref="E16"/>
    </sheetView>
  </sheetViews>
  <sheetFormatPr defaultColWidth="9.140625" defaultRowHeight="15"/>
  <cols>
    <col min="1" max="1" width="9.140625" style="170"/>
    <col min="2" max="2" width="28.5703125" style="170" customWidth="1"/>
    <col min="3" max="3" width="21.7109375" style="170" customWidth="1"/>
    <col min="4" max="4" width="17.42578125" style="170" bestFit="1" customWidth="1"/>
    <col min="5" max="5" width="13.28515625" style="170" customWidth="1"/>
    <col min="6" max="6" width="18.5703125" style="170" customWidth="1"/>
    <col min="7" max="7" width="21" style="170" customWidth="1"/>
    <col min="8" max="16384" width="9.140625" style="170"/>
  </cols>
  <sheetData>
    <row r="1" spans="2:10" ht="15.75" thickBot="1"/>
    <row r="2" spans="2:10" ht="22.5" customHeight="1" thickBot="1">
      <c r="B2" s="446" t="s">
        <v>285</v>
      </c>
      <c r="C2" s="447"/>
      <c r="D2" s="447"/>
      <c r="E2" s="447"/>
      <c r="F2" s="447"/>
      <c r="G2" s="448"/>
    </row>
    <row r="3" spans="2:10" ht="21.75" customHeight="1">
      <c r="B3" s="441" t="s">
        <v>286</v>
      </c>
      <c r="C3" s="442"/>
      <c r="D3" s="442"/>
      <c r="E3" s="442"/>
      <c r="F3" s="169"/>
      <c r="G3" s="180"/>
    </row>
    <row r="4" spans="2:10" ht="46.5" customHeight="1">
      <c r="B4" s="181" t="s">
        <v>287</v>
      </c>
      <c r="C4" s="171" t="s">
        <v>288</v>
      </c>
      <c r="D4" s="171" t="s">
        <v>289</v>
      </c>
      <c r="E4" s="171" t="s">
        <v>290</v>
      </c>
      <c r="F4" s="169"/>
      <c r="G4" s="180"/>
    </row>
    <row r="5" spans="2:10">
      <c r="B5" s="182" t="s">
        <v>291</v>
      </c>
      <c r="C5" s="172">
        <v>0</v>
      </c>
      <c r="D5" s="173">
        <v>22</v>
      </c>
      <c r="E5" s="172">
        <f>C5*D5</f>
        <v>0</v>
      </c>
      <c r="F5" s="169"/>
      <c r="G5" s="180"/>
    </row>
    <row r="6" spans="2:10">
      <c r="B6" s="182" t="s">
        <v>292</v>
      </c>
      <c r="C6" s="172">
        <v>0</v>
      </c>
      <c r="D6" s="173">
        <v>22</v>
      </c>
      <c r="E6" s="172">
        <f t="shared" ref="E6:E8" si="0">C6*D6</f>
        <v>0</v>
      </c>
      <c r="F6" s="169"/>
      <c r="G6" s="180"/>
    </row>
    <row r="7" spans="2:10">
      <c r="B7" s="182" t="s">
        <v>293</v>
      </c>
      <c r="C7" s="172">
        <v>0</v>
      </c>
      <c r="D7" s="173">
        <v>22</v>
      </c>
      <c r="E7" s="172">
        <f t="shared" si="0"/>
        <v>0</v>
      </c>
      <c r="F7" s="169"/>
      <c r="G7" s="180"/>
    </row>
    <row r="8" spans="2:10">
      <c r="B8" s="182" t="s">
        <v>294</v>
      </c>
      <c r="C8" s="172">
        <v>0</v>
      </c>
      <c r="D8" s="173">
        <v>22</v>
      </c>
      <c r="E8" s="172">
        <f t="shared" si="0"/>
        <v>0</v>
      </c>
      <c r="F8" s="169"/>
      <c r="G8" s="180"/>
    </row>
    <row r="9" spans="2:10">
      <c r="B9" s="443" t="s">
        <v>295</v>
      </c>
      <c r="C9" s="444"/>
      <c r="D9" s="445"/>
      <c r="E9" s="178">
        <f>SUM(E5:E8)</f>
        <v>0</v>
      </c>
      <c r="F9" s="169"/>
      <c r="G9" s="180"/>
    </row>
    <row r="10" spans="2:10">
      <c r="B10" s="183"/>
      <c r="C10" s="169"/>
      <c r="D10" s="169"/>
      <c r="E10" s="169"/>
      <c r="F10" s="169"/>
      <c r="G10" s="180"/>
    </row>
    <row r="11" spans="2:10">
      <c r="B11" s="183"/>
      <c r="C11" s="169"/>
      <c r="D11" s="169"/>
      <c r="E11" s="169"/>
      <c r="F11" s="169"/>
      <c r="G11" s="180"/>
    </row>
    <row r="12" spans="2:10" ht="51">
      <c r="B12" s="184" t="s">
        <v>296</v>
      </c>
      <c r="C12" s="179" t="s">
        <v>297</v>
      </c>
      <c r="D12" s="179" t="s">
        <v>298</v>
      </c>
      <c r="E12" s="179" t="s">
        <v>299</v>
      </c>
      <c r="F12" s="179" t="s">
        <v>300</v>
      </c>
      <c r="G12" s="185" t="s">
        <v>301</v>
      </c>
      <c r="H12" s="174"/>
      <c r="I12" s="174"/>
      <c r="J12" s="174"/>
    </row>
    <row r="13" spans="2:10">
      <c r="B13" s="182" t="s">
        <v>302</v>
      </c>
      <c r="C13" s="175">
        <f>'PLANILHA FORMAÇÃO DE PREÇO'!E13</f>
        <v>1651</v>
      </c>
      <c r="D13" s="175">
        <f>E9</f>
        <v>0</v>
      </c>
      <c r="E13" s="191">
        <v>0.06</v>
      </c>
      <c r="F13" s="175">
        <f>C13*E13</f>
        <v>99.06</v>
      </c>
      <c r="G13" s="186">
        <f>D13-F13</f>
        <v>-99.06</v>
      </c>
    </row>
    <row r="14" spans="2:10">
      <c r="B14" s="182" t="s">
        <v>303</v>
      </c>
      <c r="C14" s="175">
        <v>0</v>
      </c>
      <c r="D14" s="175">
        <v>0</v>
      </c>
      <c r="E14" s="191">
        <v>0.06</v>
      </c>
      <c r="F14" s="175">
        <f>C14*E14</f>
        <v>0</v>
      </c>
      <c r="G14" s="186">
        <f>D14-F14</f>
        <v>0</v>
      </c>
    </row>
    <row r="15" spans="2:10">
      <c r="B15" s="182" t="s">
        <v>304</v>
      </c>
      <c r="C15" s="175">
        <v>0</v>
      </c>
      <c r="D15" s="175">
        <v>0</v>
      </c>
      <c r="E15" s="191">
        <v>0.06</v>
      </c>
      <c r="F15" s="175">
        <f>C15*E15</f>
        <v>0</v>
      </c>
      <c r="G15" s="186">
        <f>D15-F15</f>
        <v>0</v>
      </c>
    </row>
    <row r="16" spans="2:10">
      <c r="B16" s="182" t="s">
        <v>305</v>
      </c>
      <c r="C16" s="175">
        <v>0</v>
      </c>
      <c r="D16" s="176">
        <v>0</v>
      </c>
      <c r="E16" s="192">
        <v>0.06</v>
      </c>
      <c r="F16" s="177">
        <f>C16*E16</f>
        <v>0</v>
      </c>
      <c r="G16" s="187">
        <f>D16-F16</f>
        <v>0</v>
      </c>
    </row>
    <row r="17" spans="2:7" ht="15.75" thickBot="1">
      <c r="B17" s="188" t="s">
        <v>306</v>
      </c>
      <c r="C17" s="189">
        <v>0</v>
      </c>
      <c r="D17" s="189">
        <v>0</v>
      </c>
      <c r="E17" s="193">
        <v>0.06</v>
      </c>
      <c r="F17" s="189">
        <f>C17*E17</f>
        <v>0</v>
      </c>
      <c r="G17" s="190">
        <f>D17-F17</f>
        <v>0</v>
      </c>
    </row>
    <row r="18" spans="2:7">
      <c r="B18" s="169"/>
      <c r="C18" s="169"/>
      <c r="D18" s="169"/>
      <c r="E18" s="169"/>
      <c r="F18" s="169"/>
      <c r="G18" s="169"/>
    </row>
    <row r="19" spans="2:7">
      <c r="B19" s="169"/>
      <c r="C19" s="169"/>
      <c r="D19" s="169"/>
      <c r="E19" s="169"/>
      <c r="F19" s="169"/>
      <c r="G19" s="169"/>
    </row>
  </sheetData>
  <mergeCells count="3">
    <mergeCell ref="B3:E3"/>
    <mergeCell ref="B9:D9"/>
    <mergeCell ref="B2:G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H36"/>
  <sheetViews>
    <sheetView showGridLines="0" zoomScaleNormal="100" workbookViewId="0">
      <selection activeCell="D14" sqref="D14"/>
    </sheetView>
  </sheetViews>
  <sheetFormatPr defaultColWidth="9.140625" defaultRowHeight="15"/>
  <cols>
    <col min="1" max="1" width="9.140625" style="194"/>
    <col min="2" max="2" width="36" style="194" customWidth="1"/>
    <col min="3" max="3" width="15.28515625" style="194" customWidth="1"/>
    <col min="4" max="4" width="14.28515625" style="194" customWidth="1"/>
    <col min="5" max="5" width="16.28515625" style="194" customWidth="1"/>
    <col min="6" max="6" width="14.140625" style="194" customWidth="1"/>
    <col min="7" max="7" width="14.7109375" style="194" customWidth="1"/>
    <col min="8" max="8" width="11.42578125" style="194" customWidth="1"/>
    <col min="9" max="9" width="11.140625" style="194" customWidth="1"/>
    <col min="10" max="16384" width="9.140625" style="194"/>
  </cols>
  <sheetData>
    <row r="1" spans="2:8" ht="15.75" thickBot="1"/>
    <row r="2" spans="2:8" ht="22.5" customHeight="1" thickBot="1">
      <c r="B2" s="449" t="s">
        <v>308</v>
      </c>
      <c r="C2" s="450"/>
      <c r="D2" s="450"/>
      <c r="E2" s="450"/>
      <c r="F2" s="450"/>
      <c r="G2" s="450"/>
      <c r="H2" s="451"/>
    </row>
    <row r="3" spans="2:8">
      <c r="B3" s="460" t="s">
        <v>309</v>
      </c>
      <c r="C3" s="462" t="s">
        <v>310</v>
      </c>
      <c r="D3" s="463"/>
      <c r="E3" s="463"/>
      <c r="F3" s="169"/>
      <c r="G3" s="169"/>
      <c r="H3" s="180"/>
    </row>
    <row r="4" spans="2:8">
      <c r="B4" s="461"/>
      <c r="C4" s="452" t="s">
        <v>313</v>
      </c>
      <c r="D4" s="453"/>
      <c r="E4" s="454"/>
      <c r="F4" s="169"/>
      <c r="G4" s="169"/>
      <c r="H4" s="180"/>
    </row>
    <row r="5" spans="2:8">
      <c r="B5" s="195">
        <v>22</v>
      </c>
      <c r="C5" s="455">
        <v>0</v>
      </c>
      <c r="D5" s="456"/>
      <c r="E5" s="457"/>
      <c r="F5" s="169"/>
      <c r="G5" s="169"/>
      <c r="H5" s="180"/>
    </row>
    <row r="6" spans="2:8" ht="15.75" customHeight="1">
      <c r="B6" s="206"/>
      <c r="C6" s="207"/>
      <c r="D6" s="207"/>
      <c r="E6" s="207"/>
      <c r="F6" s="207"/>
      <c r="G6" s="207"/>
      <c r="H6" s="180"/>
    </row>
    <row r="7" spans="2:8">
      <c r="B7" s="206"/>
      <c r="C7" s="207"/>
      <c r="D7" s="207"/>
      <c r="E7" s="207"/>
      <c r="F7" s="207"/>
      <c r="G7" s="207"/>
      <c r="H7" s="180"/>
    </row>
    <row r="8" spans="2:8">
      <c r="B8" s="183"/>
      <c r="C8" s="169"/>
      <c r="D8" s="458" t="s">
        <v>315</v>
      </c>
      <c r="E8" s="459"/>
      <c r="F8" s="459"/>
      <c r="G8" s="459"/>
      <c r="H8" s="180"/>
    </row>
    <row r="9" spans="2:8" ht="63.75">
      <c r="B9" s="211" t="s">
        <v>296</v>
      </c>
      <c r="C9" s="201" t="s">
        <v>325</v>
      </c>
      <c r="D9" s="200" t="s">
        <v>326</v>
      </c>
      <c r="E9" s="200" t="s">
        <v>312</v>
      </c>
      <c r="F9" s="200" t="s">
        <v>300</v>
      </c>
      <c r="G9" s="201" t="s">
        <v>327</v>
      </c>
      <c r="H9" s="180"/>
    </row>
    <row r="10" spans="2:8">
      <c r="B10" s="218" t="s">
        <v>319</v>
      </c>
      <c r="C10" s="203">
        <f>$B$5*$C$5</f>
        <v>0</v>
      </c>
      <c r="D10" s="208">
        <f>'PLANILHA FORMAÇÃO DE PREÇO'!E13</f>
        <v>1651</v>
      </c>
      <c r="E10" s="198">
        <v>0</v>
      </c>
      <c r="F10" s="204">
        <f>C10*E10</f>
        <v>0</v>
      </c>
      <c r="G10" s="199">
        <f>C10-F10</f>
        <v>0</v>
      </c>
      <c r="H10" s="180"/>
    </row>
    <row r="11" spans="2:8">
      <c r="B11" s="218" t="s">
        <v>318</v>
      </c>
      <c r="C11" s="203">
        <v>0</v>
      </c>
      <c r="D11" s="204">
        <v>0</v>
      </c>
      <c r="E11" s="198">
        <v>0</v>
      </c>
      <c r="F11" s="204">
        <f>C11*E11</f>
        <v>0</v>
      </c>
      <c r="G11" s="199">
        <f>C11-F11</f>
        <v>0</v>
      </c>
      <c r="H11" s="180"/>
    </row>
    <row r="12" spans="2:8">
      <c r="B12" s="218" t="s">
        <v>320</v>
      </c>
      <c r="C12" s="203">
        <v>0</v>
      </c>
      <c r="D12" s="209">
        <v>0</v>
      </c>
      <c r="E12" s="198">
        <v>0</v>
      </c>
      <c r="F12" s="204">
        <f>C12*E12</f>
        <v>0</v>
      </c>
      <c r="G12" s="199">
        <f>C12-F12</f>
        <v>0</v>
      </c>
      <c r="H12" s="180"/>
    </row>
    <row r="13" spans="2:8">
      <c r="B13" s="218" t="s">
        <v>321</v>
      </c>
      <c r="C13" s="203">
        <v>0</v>
      </c>
      <c r="D13" s="204">
        <v>0</v>
      </c>
      <c r="E13" s="198">
        <v>0</v>
      </c>
      <c r="F13" s="204">
        <f>C13*E13</f>
        <v>0</v>
      </c>
      <c r="G13" s="199">
        <f>C13-F13</f>
        <v>0</v>
      </c>
      <c r="H13" s="180"/>
    </row>
    <row r="14" spans="2:8">
      <c r="B14" s="218" t="s">
        <v>322</v>
      </c>
      <c r="C14" s="203">
        <v>0</v>
      </c>
      <c r="D14" s="204">
        <v>0</v>
      </c>
      <c r="E14" s="198">
        <v>0</v>
      </c>
      <c r="F14" s="204">
        <f>C14*E14</f>
        <v>0</v>
      </c>
      <c r="G14" s="199">
        <f>C14-F14</f>
        <v>0</v>
      </c>
      <c r="H14" s="180"/>
    </row>
    <row r="15" spans="2:8">
      <c r="B15" s="205" t="s">
        <v>314</v>
      </c>
      <c r="C15" s="169"/>
      <c r="D15" s="169"/>
      <c r="E15" s="169"/>
      <c r="F15" s="169"/>
      <c r="G15" s="169"/>
      <c r="H15" s="180"/>
    </row>
    <row r="16" spans="2:8" ht="15.75" thickBot="1">
      <c r="B16" s="196"/>
      <c r="C16" s="197"/>
      <c r="D16" s="197"/>
      <c r="E16" s="197"/>
      <c r="F16" s="197"/>
      <c r="G16" s="197"/>
      <c r="H16" s="243"/>
    </row>
    <row r="17" spans="2:8">
      <c r="B17" s="169"/>
      <c r="C17" s="169"/>
      <c r="D17" s="169"/>
      <c r="E17" s="169"/>
      <c r="F17" s="169"/>
      <c r="G17" s="169"/>
      <c r="H17" s="169"/>
    </row>
    <row r="18" spans="2:8">
      <c r="B18" s="169"/>
      <c r="C18" s="169"/>
      <c r="D18" s="169"/>
      <c r="E18" s="169"/>
      <c r="F18" s="169"/>
      <c r="G18" s="169"/>
      <c r="H18" s="169"/>
    </row>
    <row r="19" spans="2:8">
      <c r="B19" s="169"/>
      <c r="C19" s="169"/>
      <c r="D19" s="169"/>
      <c r="E19" s="169"/>
      <c r="F19" s="169"/>
      <c r="G19" s="169"/>
      <c r="H19" s="169"/>
    </row>
    <row r="20" spans="2:8">
      <c r="B20" s="169"/>
      <c r="C20" s="169"/>
      <c r="D20" s="169"/>
      <c r="E20" s="169"/>
      <c r="F20" s="169"/>
      <c r="G20" s="169"/>
      <c r="H20" s="169"/>
    </row>
    <row r="21" spans="2:8">
      <c r="B21" s="169"/>
      <c r="C21" s="169"/>
      <c r="D21" s="169"/>
      <c r="E21" s="169"/>
      <c r="F21" s="169"/>
      <c r="G21" s="169"/>
      <c r="H21" s="169"/>
    </row>
    <row r="22" spans="2:8">
      <c r="B22" s="169"/>
      <c r="C22" s="169"/>
      <c r="D22" s="169"/>
      <c r="E22" s="169"/>
      <c r="F22" s="169"/>
      <c r="G22" s="169"/>
      <c r="H22" s="169"/>
    </row>
    <row r="23" spans="2:8">
      <c r="B23" s="169"/>
      <c r="C23" s="169"/>
      <c r="D23" s="169"/>
      <c r="E23" s="169"/>
      <c r="F23" s="169"/>
      <c r="G23" s="169"/>
      <c r="H23" s="169"/>
    </row>
    <row r="24" spans="2:8">
      <c r="B24" s="169"/>
      <c r="C24" s="169"/>
      <c r="D24" s="169"/>
      <c r="E24" s="169"/>
      <c r="F24" s="169"/>
      <c r="G24" s="169"/>
      <c r="H24" s="169"/>
    </row>
    <row r="25" spans="2:8">
      <c r="B25" s="169"/>
      <c r="C25" s="169"/>
      <c r="D25" s="169"/>
      <c r="E25" s="169"/>
      <c r="F25" s="169"/>
      <c r="G25" s="169"/>
      <c r="H25" s="169"/>
    </row>
    <row r="26" spans="2:8">
      <c r="B26" s="169"/>
      <c r="C26" s="169"/>
      <c r="D26" s="169"/>
      <c r="E26" s="169"/>
      <c r="F26" s="169"/>
      <c r="G26" s="169"/>
      <c r="H26" s="169"/>
    </row>
    <row r="27" spans="2:8">
      <c r="B27" s="169"/>
      <c r="C27" s="169"/>
      <c r="D27" s="169"/>
      <c r="E27" s="169"/>
      <c r="F27" s="169"/>
      <c r="G27" s="169"/>
      <c r="H27" s="169"/>
    </row>
    <row r="28" spans="2:8">
      <c r="B28" s="169"/>
      <c r="C28" s="169"/>
      <c r="D28" s="169"/>
      <c r="E28" s="169"/>
      <c r="F28" s="169"/>
      <c r="G28" s="169"/>
      <c r="H28" s="169"/>
    </row>
    <row r="29" spans="2:8">
      <c r="B29" s="169"/>
      <c r="C29" s="169"/>
      <c r="D29" s="169"/>
      <c r="E29" s="169"/>
      <c r="F29" s="169"/>
      <c r="G29" s="169"/>
      <c r="H29" s="169"/>
    </row>
    <row r="30" spans="2:8">
      <c r="B30" s="169"/>
      <c r="C30" s="169"/>
      <c r="D30" s="169"/>
      <c r="E30" s="169"/>
      <c r="F30" s="169"/>
      <c r="G30" s="169"/>
      <c r="H30" s="169"/>
    </row>
    <row r="31" spans="2:8">
      <c r="B31" s="169"/>
      <c r="C31" s="169"/>
      <c r="D31" s="169"/>
      <c r="E31" s="169"/>
      <c r="F31" s="169"/>
      <c r="G31" s="169"/>
      <c r="H31" s="169"/>
    </row>
    <row r="32" spans="2:8">
      <c r="B32" s="169"/>
      <c r="C32" s="169"/>
      <c r="D32" s="169"/>
      <c r="E32" s="169"/>
      <c r="F32" s="169"/>
      <c r="G32" s="169"/>
      <c r="H32" s="169"/>
    </row>
    <row r="33" spans="2:8">
      <c r="B33" s="169"/>
      <c r="C33" s="169"/>
      <c r="D33" s="169"/>
      <c r="E33" s="169"/>
      <c r="F33" s="169"/>
      <c r="G33" s="169"/>
      <c r="H33" s="169"/>
    </row>
    <row r="34" spans="2:8">
      <c r="B34" s="169"/>
      <c r="C34" s="169"/>
      <c r="D34" s="169"/>
      <c r="E34" s="169"/>
      <c r="F34" s="169"/>
      <c r="G34" s="169"/>
      <c r="H34" s="169"/>
    </row>
    <row r="35" spans="2:8">
      <c r="B35" s="169"/>
      <c r="C35" s="169"/>
      <c r="D35" s="169"/>
      <c r="E35" s="169"/>
      <c r="F35" s="169"/>
      <c r="G35" s="169"/>
      <c r="H35" s="169"/>
    </row>
    <row r="36" spans="2:8">
      <c r="B36" s="169"/>
      <c r="C36" s="169"/>
      <c r="D36" s="169"/>
      <c r="E36" s="169"/>
      <c r="F36" s="169"/>
      <c r="G36" s="169"/>
      <c r="H36" s="169"/>
    </row>
  </sheetData>
  <mergeCells count="6">
    <mergeCell ref="B2:H2"/>
    <mergeCell ref="C4:E4"/>
    <mergeCell ref="C5:E5"/>
    <mergeCell ref="D8:G8"/>
    <mergeCell ref="B3:B4"/>
    <mergeCell ref="C3:E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E34"/>
  <sheetViews>
    <sheetView showGridLines="0" zoomScaleNormal="100" workbookViewId="0">
      <selection activeCell="B6" sqref="B6"/>
    </sheetView>
  </sheetViews>
  <sheetFormatPr defaultColWidth="9.140625" defaultRowHeight="15"/>
  <cols>
    <col min="1" max="1" width="9.140625" style="194"/>
    <col min="2" max="2" width="17.85546875" style="194" bestFit="1" customWidth="1"/>
    <col min="3" max="3" width="15.28515625" style="194" customWidth="1"/>
    <col min="4" max="4" width="14.28515625" style="194" customWidth="1"/>
    <col min="5" max="5" width="27.5703125" style="194" customWidth="1"/>
    <col min="6" max="6" width="11.140625" style="194" customWidth="1"/>
    <col min="7" max="16384" width="9.140625" style="194"/>
  </cols>
  <sheetData>
    <row r="1" spans="2:5" ht="15.75" thickBot="1"/>
    <row r="2" spans="2:5" ht="22.5" customHeight="1" thickBot="1">
      <c r="B2" s="449" t="s">
        <v>328</v>
      </c>
      <c r="C2" s="450"/>
      <c r="D2" s="450"/>
      <c r="E2" s="451"/>
    </row>
    <row r="3" spans="2:5">
      <c r="B3" s="219" t="s">
        <v>310</v>
      </c>
      <c r="E3" s="213"/>
    </row>
    <row r="4" spans="2:5">
      <c r="B4" s="220" t="s">
        <v>313</v>
      </c>
      <c r="E4" s="213"/>
    </row>
    <row r="5" spans="2:5">
      <c r="B5" s="217">
        <v>0</v>
      </c>
      <c r="E5" s="213"/>
    </row>
    <row r="6" spans="2:5" ht="15.75" customHeight="1">
      <c r="B6" s="206"/>
      <c r="C6" s="207"/>
      <c r="D6" s="207"/>
      <c r="E6" s="214"/>
    </row>
    <row r="7" spans="2:5">
      <c r="B7" s="206"/>
      <c r="C7" s="207"/>
      <c r="D7" s="207"/>
      <c r="E7" s="214"/>
    </row>
    <row r="8" spans="2:5">
      <c r="B8" s="183"/>
      <c r="C8" s="458" t="s">
        <v>316</v>
      </c>
      <c r="D8" s="458"/>
      <c r="E8" s="464"/>
    </row>
    <row r="9" spans="2:5" ht="38.25">
      <c r="B9" s="211" t="s">
        <v>296</v>
      </c>
      <c r="C9" s="200" t="s">
        <v>323</v>
      </c>
      <c r="D9" s="212" t="s">
        <v>324</v>
      </c>
      <c r="E9" s="215" t="s">
        <v>317</v>
      </c>
    </row>
    <row r="10" spans="2:5">
      <c r="B10" s="218" t="s">
        <v>319</v>
      </c>
      <c r="C10" s="208">
        <f>'PLANILHA FORMAÇÃO DE PREÇO'!E13</f>
        <v>1651</v>
      </c>
      <c r="D10" s="198">
        <v>0</v>
      </c>
      <c r="E10" s="216">
        <f>D10*$B$5</f>
        <v>0</v>
      </c>
    </row>
    <row r="11" spans="2:5">
      <c r="B11" s="218" t="s">
        <v>318</v>
      </c>
      <c r="C11" s="204">
        <v>0</v>
      </c>
      <c r="D11" s="198">
        <v>0</v>
      </c>
      <c r="E11" s="216">
        <f>D11*$B$5</f>
        <v>0</v>
      </c>
    </row>
    <row r="12" spans="2:5">
      <c r="B12" s="218" t="s">
        <v>320</v>
      </c>
      <c r="C12" s="209">
        <v>0</v>
      </c>
      <c r="D12" s="198">
        <v>0</v>
      </c>
      <c r="E12" s="216">
        <f>D12*$B$5</f>
        <v>0</v>
      </c>
    </row>
    <row r="13" spans="2:5">
      <c r="B13" s="218" t="s">
        <v>321</v>
      </c>
      <c r="C13" s="204">
        <v>0</v>
      </c>
      <c r="D13" s="198">
        <v>0</v>
      </c>
      <c r="E13" s="216">
        <f>D13*$B$5</f>
        <v>0</v>
      </c>
    </row>
    <row r="14" spans="2:5" ht="15.75" thickBot="1">
      <c r="B14" s="244" t="s">
        <v>322</v>
      </c>
      <c r="C14" s="245">
        <v>0</v>
      </c>
      <c r="D14" s="246">
        <v>0</v>
      </c>
      <c r="E14" s="247">
        <f>D14*$B$5</f>
        <v>0</v>
      </c>
    </row>
    <row r="15" spans="2:5">
      <c r="B15" s="169"/>
      <c r="C15" s="169"/>
      <c r="D15" s="169"/>
      <c r="E15" s="169"/>
    </row>
    <row r="16" spans="2:5">
      <c r="B16" s="169"/>
      <c r="C16" s="169"/>
      <c r="D16" s="169"/>
      <c r="E16" s="169"/>
    </row>
    <row r="17" spans="2:5">
      <c r="B17" s="169"/>
      <c r="C17" s="169"/>
      <c r="D17" s="169"/>
      <c r="E17" s="169"/>
    </row>
    <row r="18" spans="2:5">
      <c r="B18" s="169"/>
      <c r="C18" s="169"/>
    </row>
    <row r="19" spans="2:5">
      <c r="B19" s="169"/>
      <c r="C19" s="169"/>
    </row>
    <row r="20" spans="2:5">
      <c r="B20" s="169"/>
      <c r="C20" s="169"/>
    </row>
    <row r="21" spans="2:5">
      <c r="B21" s="169"/>
      <c r="C21" s="169"/>
    </row>
    <row r="22" spans="2:5">
      <c r="B22" s="169"/>
      <c r="C22" s="169"/>
    </row>
    <row r="23" spans="2:5">
      <c r="B23" s="169"/>
      <c r="C23" s="169"/>
      <c r="D23" s="169"/>
      <c r="E23" s="169"/>
    </row>
    <row r="24" spans="2:5">
      <c r="B24" s="169"/>
      <c r="C24" s="169"/>
      <c r="D24" s="169"/>
      <c r="E24" s="169"/>
    </row>
    <row r="25" spans="2:5">
      <c r="B25" s="169"/>
      <c r="C25" s="169"/>
      <c r="D25" s="169"/>
      <c r="E25" s="169"/>
    </row>
    <row r="26" spans="2:5">
      <c r="B26" s="169"/>
      <c r="C26" s="169"/>
      <c r="D26" s="169"/>
      <c r="E26" s="169"/>
    </row>
    <row r="27" spans="2:5">
      <c r="B27" s="169"/>
      <c r="C27" s="169"/>
      <c r="D27" s="169"/>
      <c r="E27" s="169"/>
    </row>
    <row r="28" spans="2:5">
      <c r="B28" s="169"/>
      <c r="C28" s="169"/>
      <c r="D28" s="169"/>
      <c r="E28" s="169"/>
    </row>
    <row r="29" spans="2:5">
      <c r="B29" s="169"/>
      <c r="C29" s="169"/>
      <c r="D29" s="169"/>
      <c r="E29" s="169"/>
    </row>
    <row r="30" spans="2:5">
      <c r="B30" s="169"/>
      <c r="C30" s="169"/>
      <c r="D30" s="169"/>
      <c r="E30" s="169"/>
    </row>
    <row r="31" spans="2:5">
      <c r="B31" s="169"/>
      <c r="C31" s="169"/>
      <c r="D31" s="169"/>
      <c r="E31" s="169"/>
    </row>
    <row r="32" spans="2:5">
      <c r="B32" s="169"/>
      <c r="C32" s="169"/>
      <c r="D32" s="169"/>
      <c r="E32" s="169"/>
    </row>
    <row r="33" spans="2:5">
      <c r="B33" s="169"/>
      <c r="C33" s="169"/>
      <c r="D33" s="169"/>
      <c r="E33" s="169"/>
    </row>
    <row r="34" spans="2:5">
      <c r="B34" s="169"/>
      <c r="C34" s="169"/>
      <c r="D34" s="169"/>
      <c r="E34" s="169"/>
    </row>
  </sheetData>
  <mergeCells count="2">
    <mergeCell ref="C8:E8"/>
    <mergeCell ref="B2:E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J12"/>
  <sheetViews>
    <sheetView showGridLines="0" workbookViewId="0">
      <selection activeCell="H7" sqref="H7"/>
    </sheetView>
  </sheetViews>
  <sheetFormatPr defaultColWidth="9.140625" defaultRowHeight="15"/>
  <cols>
    <col min="1" max="1" width="9.140625" style="194"/>
    <col min="2" max="2" width="5.85546875" style="194" customWidth="1"/>
    <col min="3" max="3" width="63" style="194" bestFit="1" customWidth="1"/>
    <col min="4" max="4" width="14.85546875" style="194" customWidth="1"/>
    <col min="5" max="5" width="15" style="194" customWidth="1"/>
    <col min="6" max="6" width="14.7109375" style="194" customWidth="1"/>
    <col min="7" max="7" width="12.5703125" style="194" customWidth="1"/>
    <col min="8" max="8" width="14.42578125" style="194" customWidth="1"/>
    <col min="9" max="9" width="11.28515625" style="194" customWidth="1"/>
    <col min="10" max="10" width="12.42578125" style="194" customWidth="1"/>
    <col min="11" max="16384" width="9.140625" style="194"/>
  </cols>
  <sheetData>
    <row r="1" spans="2:10" ht="15.75" thickBot="1"/>
    <row r="2" spans="2:10" ht="21.75" customHeight="1" thickBot="1">
      <c r="B2" s="446" t="s">
        <v>335</v>
      </c>
      <c r="C2" s="447"/>
      <c r="D2" s="447"/>
      <c r="E2" s="447"/>
      <c r="F2" s="447"/>
      <c r="G2" s="447"/>
      <c r="H2" s="447"/>
      <c r="I2" s="447"/>
      <c r="J2" s="447"/>
    </row>
    <row r="3" spans="2:10" ht="15" customHeight="1">
      <c r="B3" s="465"/>
      <c r="C3" s="466"/>
      <c r="D3" s="466"/>
      <c r="E3" s="466"/>
      <c r="F3" s="466"/>
      <c r="G3" s="466"/>
      <c r="H3" s="466"/>
      <c r="I3" s="466"/>
      <c r="J3" s="466"/>
    </row>
    <row r="4" spans="2:10" ht="30.75" customHeight="1">
      <c r="B4" s="470" t="s">
        <v>329</v>
      </c>
      <c r="C4" s="473" t="s">
        <v>330</v>
      </c>
      <c r="D4" s="476" t="s">
        <v>310</v>
      </c>
      <c r="E4" s="477"/>
      <c r="F4" s="478"/>
      <c r="G4" s="479" t="s">
        <v>368</v>
      </c>
      <c r="H4" s="480"/>
      <c r="I4" s="480"/>
      <c r="J4" s="481"/>
    </row>
    <row r="5" spans="2:10" ht="31.5" customHeight="1">
      <c r="B5" s="471"/>
      <c r="C5" s="474"/>
      <c r="D5" s="248" t="s">
        <v>369</v>
      </c>
      <c r="E5" s="248" t="s">
        <v>370</v>
      </c>
      <c r="F5" s="248" t="s">
        <v>371</v>
      </c>
      <c r="G5" s="482"/>
      <c r="H5" s="483"/>
      <c r="I5" s="483"/>
      <c r="J5" s="484"/>
    </row>
    <row r="6" spans="2:10" ht="39.75" customHeight="1">
      <c r="B6" s="472"/>
      <c r="C6" s="475"/>
      <c r="D6" s="249" t="s">
        <v>372</v>
      </c>
      <c r="E6" s="249" t="s">
        <v>373</v>
      </c>
      <c r="F6" s="249" t="s">
        <v>374</v>
      </c>
      <c r="G6" s="250" t="s">
        <v>331</v>
      </c>
      <c r="H6" s="250" t="s">
        <v>332</v>
      </c>
      <c r="I6" s="251" t="s">
        <v>311</v>
      </c>
      <c r="J6" s="251" t="s">
        <v>333</v>
      </c>
    </row>
    <row r="7" spans="2:10" ht="38.25">
      <c r="B7" s="252">
        <v>1</v>
      </c>
      <c r="C7" s="221" t="s">
        <v>375</v>
      </c>
      <c r="D7" s="222">
        <v>100</v>
      </c>
      <c r="E7" s="222">
        <v>109.9</v>
      </c>
      <c r="F7" s="222">
        <v>99</v>
      </c>
      <c r="G7" s="223">
        <v>10</v>
      </c>
      <c r="H7" s="223">
        <v>10</v>
      </c>
      <c r="I7" s="222">
        <f>AVERAGE(D7:F7)</f>
        <v>102.96666666666665</v>
      </c>
      <c r="J7" s="222">
        <f>G7*H7*I7</f>
        <v>10296.666666666666</v>
      </c>
    </row>
    <row r="8" spans="2:10">
      <c r="B8" s="225"/>
      <c r="C8" s="169"/>
      <c r="D8" s="169"/>
      <c r="E8" s="467" t="s">
        <v>376</v>
      </c>
      <c r="F8" s="467"/>
      <c r="G8" s="468"/>
      <c r="H8" s="468"/>
      <c r="I8" s="469"/>
      <c r="J8" s="254">
        <f>SUM(J7:J7)</f>
        <v>10296.666666666666</v>
      </c>
    </row>
    <row r="9" spans="2:10">
      <c r="B9" s="225"/>
      <c r="C9" s="169"/>
      <c r="D9" s="169"/>
      <c r="E9" s="253" t="s">
        <v>334</v>
      </c>
      <c r="F9" s="253"/>
      <c r="G9" s="468"/>
      <c r="H9" s="468"/>
      <c r="I9" s="469"/>
      <c r="J9" s="254">
        <f>(J8/7)/60</f>
        <v>24.515873015873016</v>
      </c>
    </row>
    <row r="10" spans="2:10" ht="15.75" thickBot="1">
      <c r="B10" s="205"/>
      <c r="C10" s="255"/>
      <c r="D10" s="255"/>
      <c r="E10" s="255"/>
      <c r="F10" s="255"/>
      <c r="G10" s="226"/>
      <c r="H10" s="226"/>
      <c r="I10" s="226"/>
      <c r="J10" s="197"/>
    </row>
    <row r="11" spans="2:10">
      <c r="B11" s="256" t="s">
        <v>377</v>
      </c>
      <c r="C11" s="257" t="s">
        <v>378</v>
      </c>
      <c r="D11" s="258" t="s">
        <v>379</v>
      </c>
      <c r="E11" s="257"/>
      <c r="F11" s="259"/>
      <c r="G11" s="169"/>
      <c r="H11" s="169"/>
      <c r="I11" s="169"/>
      <c r="J11" s="169"/>
    </row>
    <row r="12" spans="2:10">
      <c r="C12" s="224"/>
    </row>
  </sheetData>
  <mergeCells count="9">
    <mergeCell ref="B2:J2"/>
    <mergeCell ref="B3:J3"/>
    <mergeCell ref="E8:F8"/>
    <mergeCell ref="G8:I8"/>
    <mergeCell ref="G9:I9"/>
    <mergeCell ref="B4:B6"/>
    <mergeCell ref="C4:C6"/>
    <mergeCell ref="D4:F4"/>
    <mergeCell ref="G4:J5"/>
  </mergeCells>
  <hyperlinks>
    <hyperlink ref="D11" r:id="rId1" xr:uid="{1AFA9775-B886-4A33-ADBC-B0D7232206F9}"/>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H19"/>
  <sheetViews>
    <sheetView showGridLines="0" workbookViewId="0">
      <selection activeCell="G17" sqref="G17"/>
    </sheetView>
  </sheetViews>
  <sheetFormatPr defaultColWidth="9.140625" defaultRowHeight="15.75"/>
  <cols>
    <col min="1" max="1" width="9.140625" style="170"/>
    <col min="2" max="2" width="4.28515625" style="227" customWidth="1"/>
    <col min="3" max="3" width="28.7109375" style="227" bestFit="1" customWidth="1"/>
    <col min="4" max="4" width="10" style="227" customWidth="1"/>
    <col min="5" max="5" width="26.28515625" style="227" bestFit="1" customWidth="1"/>
    <col min="6" max="6" width="9.140625" style="227" customWidth="1"/>
    <col min="7" max="7" width="13.140625" style="227" customWidth="1"/>
    <col min="8" max="8" width="17.85546875" style="170" bestFit="1" customWidth="1"/>
    <col min="9" max="16384" width="9.140625" style="170"/>
  </cols>
  <sheetData>
    <row r="2" spans="2:8" ht="21.75" customHeight="1">
      <c r="B2" s="488" t="s">
        <v>342</v>
      </c>
      <c r="C2" s="489"/>
      <c r="D2" s="489"/>
      <c r="E2" s="489"/>
      <c r="F2" s="489"/>
      <c r="G2" s="489"/>
      <c r="H2" s="489"/>
    </row>
    <row r="3" spans="2:8" ht="15">
      <c r="B3" s="498"/>
      <c r="C3" s="499"/>
      <c r="D3" s="499"/>
      <c r="E3" s="499"/>
      <c r="F3" s="499"/>
      <c r="G3" s="500"/>
      <c r="H3" s="265"/>
    </row>
    <row r="4" spans="2:8" ht="15">
      <c r="B4" s="229" t="s">
        <v>270</v>
      </c>
      <c r="C4" s="228" t="s">
        <v>271</v>
      </c>
      <c r="D4" s="228" t="s">
        <v>336</v>
      </c>
      <c r="E4" s="228" t="s">
        <v>354</v>
      </c>
      <c r="F4" s="228" t="s">
        <v>337</v>
      </c>
      <c r="G4" s="266" t="s">
        <v>310</v>
      </c>
      <c r="H4" s="228" t="s">
        <v>311</v>
      </c>
    </row>
    <row r="5" spans="2:8" ht="15">
      <c r="B5" s="490">
        <v>1</v>
      </c>
      <c r="C5" s="493" t="s">
        <v>380</v>
      </c>
      <c r="D5" s="493">
        <v>600</v>
      </c>
      <c r="E5" s="260" t="s">
        <v>381</v>
      </c>
      <c r="F5" s="261"/>
      <c r="G5" s="264">
        <v>3.55</v>
      </c>
      <c r="H5" s="485">
        <v>3.92</v>
      </c>
    </row>
    <row r="6" spans="2:8" ht="15">
      <c r="B6" s="491"/>
      <c r="C6" s="494"/>
      <c r="D6" s="494"/>
      <c r="E6" s="260" t="s">
        <v>382</v>
      </c>
      <c r="F6" s="261"/>
      <c r="G6" s="264">
        <v>3.7</v>
      </c>
      <c r="H6" s="486"/>
    </row>
    <row r="7" spans="2:8" ht="15">
      <c r="B7" s="491"/>
      <c r="C7" s="494"/>
      <c r="D7" s="494"/>
      <c r="E7" s="260" t="s">
        <v>383</v>
      </c>
      <c r="F7" s="261"/>
      <c r="G7" s="264">
        <v>3.76</v>
      </c>
      <c r="H7" s="486"/>
    </row>
    <row r="8" spans="2:8" ht="15">
      <c r="B8" s="491"/>
      <c r="C8" s="494"/>
      <c r="D8" s="494"/>
      <c r="E8" s="260" t="s">
        <v>384</v>
      </c>
      <c r="F8" s="261"/>
      <c r="G8" s="264">
        <v>4.45</v>
      </c>
      <c r="H8" s="486"/>
    </row>
    <row r="9" spans="2:8" ht="15">
      <c r="B9" s="492"/>
      <c r="C9" s="495"/>
      <c r="D9" s="495"/>
      <c r="E9" s="260" t="s">
        <v>385</v>
      </c>
      <c r="F9" s="261"/>
      <c r="G9" s="264">
        <v>4.16</v>
      </c>
      <c r="H9" s="487"/>
    </row>
    <row r="10" spans="2:8" ht="15">
      <c r="B10" s="501">
        <v>2</v>
      </c>
      <c r="C10" s="501" t="s">
        <v>390</v>
      </c>
      <c r="D10" s="501">
        <v>20</v>
      </c>
      <c r="E10" s="260" t="s">
        <v>391</v>
      </c>
      <c r="F10" s="261"/>
      <c r="G10" s="264">
        <v>25</v>
      </c>
      <c r="H10" s="485">
        <v>24.64</v>
      </c>
    </row>
    <row r="11" spans="2:8" ht="15">
      <c r="B11" s="501"/>
      <c r="C11" s="501"/>
      <c r="D11" s="501"/>
      <c r="E11" s="260" t="s">
        <v>392</v>
      </c>
      <c r="F11" s="261"/>
      <c r="G11" s="264">
        <v>25.67</v>
      </c>
      <c r="H11" s="486"/>
    </row>
    <row r="12" spans="2:8" ht="15">
      <c r="B12" s="501"/>
      <c r="C12" s="501"/>
      <c r="D12" s="501"/>
      <c r="E12" s="260" t="s">
        <v>393</v>
      </c>
      <c r="F12" s="261"/>
      <c r="G12" s="264">
        <v>23.25</v>
      </c>
      <c r="H12" s="487"/>
    </row>
    <row r="13" spans="2:8" ht="15.6" customHeight="1">
      <c r="B13" s="459">
        <v>3</v>
      </c>
      <c r="C13" s="459" t="s">
        <v>386</v>
      </c>
      <c r="D13" s="459">
        <v>20</v>
      </c>
      <c r="E13" s="260" t="s">
        <v>387</v>
      </c>
      <c r="F13" s="261"/>
      <c r="G13" s="264">
        <v>34.200000000000003</v>
      </c>
      <c r="H13" s="485">
        <v>34.4</v>
      </c>
    </row>
    <row r="14" spans="2:8" ht="15.6" customHeight="1">
      <c r="B14" s="459"/>
      <c r="C14" s="459"/>
      <c r="D14" s="459"/>
      <c r="E14" s="260" t="s">
        <v>388</v>
      </c>
      <c r="F14" s="261"/>
      <c r="G14" s="264">
        <v>34</v>
      </c>
      <c r="H14" s="486"/>
    </row>
    <row r="15" spans="2:8" ht="15.6" customHeight="1">
      <c r="B15" s="459"/>
      <c r="C15" s="459"/>
      <c r="D15" s="459"/>
      <c r="E15" s="260" t="s">
        <v>389</v>
      </c>
      <c r="F15" s="261"/>
      <c r="G15" s="264">
        <v>35</v>
      </c>
      <c r="H15" s="487"/>
    </row>
    <row r="16" spans="2:8" ht="15.6" customHeight="1">
      <c r="B16" s="496" t="s">
        <v>338</v>
      </c>
      <c r="C16" s="497"/>
      <c r="D16" s="497"/>
      <c r="E16" s="497"/>
      <c r="F16" s="497"/>
      <c r="G16" s="230">
        <f>AVERAGE(G5:G15)</f>
        <v>17.885454545454547</v>
      </c>
    </row>
    <row r="17" spans="2:7" ht="15">
      <c r="B17" s="496" t="s">
        <v>339</v>
      </c>
      <c r="C17" s="497"/>
      <c r="D17" s="497"/>
      <c r="E17" s="497" t="s">
        <v>340</v>
      </c>
      <c r="F17" s="497"/>
      <c r="G17" s="230">
        <f>SUM(H5:H15)</f>
        <v>62.96</v>
      </c>
    </row>
    <row r="18" spans="2:7" ht="38.25">
      <c r="B18" s="202" t="s">
        <v>377</v>
      </c>
      <c r="C18" s="262" t="s">
        <v>378</v>
      </c>
      <c r="D18" s="263" t="s">
        <v>379</v>
      </c>
      <c r="E18" s="202"/>
      <c r="F18" s="202"/>
      <c r="G18" s="202"/>
    </row>
    <row r="19" spans="2:7">
      <c r="B19" s="170"/>
    </row>
  </sheetData>
  <mergeCells count="16">
    <mergeCell ref="B17:F17"/>
    <mergeCell ref="B3:G3"/>
    <mergeCell ref="B10:B12"/>
    <mergeCell ref="C10:C12"/>
    <mergeCell ref="D10:D12"/>
    <mergeCell ref="B16:F16"/>
    <mergeCell ref="D5:D9"/>
    <mergeCell ref="H5:H9"/>
    <mergeCell ref="B2:H2"/>
    <mergeCell ref="D13:D15"/>
    <mergeCell ref="H10:H12"/>
    <mergeCell ref="H13:H15"/>
    <mergeCell ref="B5:B9"/>
    <mergeCell ref="C5:C9"/>
    <mergeCell ref="B13:B15"/>
    <mergeCell ref="C13:C15"/>
  </mergeCells>
  <hyperlinks>
    <hyperlink ref="D18" r:id="rId1" xr:uid="{CDC3CA27-8F94-4CA9-99A1-BBEA6F4ECD7D}"/>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8</vt:i4>
      </vt:variant>
    </vt:vector>
  </HeadingPairs>
  <TitlesOfParts>
    <vt:vector size="8" baseType="lpstr">
      <vt:lpstr>PLANILHA FORMAÇÃO DE PREÇO</vt:lpstr>
      <vt:lpstr>NOTAS EXPLICATIVAS</vt:lpstr>
      <vt:lpstr>CONTIGENCIAMENTO TRABALHISTA</vt:lpstr>
      <vt:lpstr>DETALHAMENTO TRANSPORTE</vt:lpstr>
      <vt:lpstr>DETALHAMENTO ALIMENTAÇÃO</vt:lpstr>
      <vt:lpstr>DETALHAMENTO ASS. MÉDICA</vt:lpstr>
      <vt:lpstr>DETALHAMENTO UNIFORMES</vt:lpstr>
      <vt:lpstr>DETALHAMENTO MATERIAIS-EPI-EQUI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Leonardo Sosinski</dc:creator>
  <cp:keywords/>
  <dc:description/>
  <cp:lastModifiedBy>PC</cp:lastModifiedBy>
  <cp:revision/>
  <dcterms:created xsi:type="dcterms:W3CDTF">2024-01-24T17:05:55Z</dcterms:created>
  <dcterms:modified xsi:type="dcterms:W3CDTF">2026-04-08T11:26:53Z</dcterms:modified>
  <cp:category/>
  <cp:contentStatus/>
</cp:coreProperties>
</file>